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5년7월_이후_계약목록\안산장상 공공주택지구 조성공사(AUC구간) GIS DB 구축 용역\입찰서류\"/>
    </mc:Choice>
  </mc:AlternateContent>
  <xr:revisionPtr revIDLastSave="0" documentId="13_ncr:1_{0532A1A5-D344-4270-BDE2-65BBDF05EB92}" xr6:coauthVersionLast="47" xr6:coauthVersionMax="47" xr10:uidLastSave="{00000000-0000-0000-0000-000000000000}"/>
  <bookViews>
    <workbookView xWindow="-120" yWindow="-120" windowWidth="29040" windowHeight="15720" tabRatio="981" firstSheet="4" activeTab="4" xr2:uid="{00000000-000D-0000-FFFF-FFFF00000000}"/>
  </bookViews>
  <sheets>
    <sheet name="일위목록" sheetId="2" state="hidden" r:id="rId1"/>
    <sheet name="일위대가" sheetId="4" state="hidden" r:id="rId2"/>
    <sheet name="일위대가2" sheetId="16" state="hidden" r:id="rId3"/>
    <sheet name="중기기초" sheetId="5" state="hidden" r:id="rId4"/>
    <sheet name="1. 갑지" sheetId="38" r:id="rId5"/>
    <sheet name="2. 총괄표" sheetId="40" r:id="rId6"/>
    <sheet name="3. 설계내역" sheetId="22" r:id="rId7"/>
    <sheet name="4. GIS일위대가 " sheetId="23" r:id="rId8"/>
    <sheet name="5. GIS산출근거" sheetId="24" r:id="rId9"/>
    <sheet name="6. 기계경비" sheetId="39" r:id="rId10"/>
    <sheet name="7. 엔지니어링 손해배상공제료" sheetId="41" r:id="rId11"/>
    <sheet name="8. GIS기초자료" sheetId="25" r:id="rId12"/>
    <sheet name="9. GIS수량입력" sheetId="2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</externalReferences>
  <definedNames>
    <definedName name="__BVS1">#REF!</definedName>
    <definedName name="__BVS2">#REF!</definedName>
    <definedName name="__HSH1">#REF!</definedName>
    <definedName name="__HSH2">#REF!</definedName>
    <definedName name="__hun1">[1]설계조건!#REF!</definedName>
    <definedName name="__hun2">[1]설계조건!#REF!</definedName>
    <definedName name="__JS1">#REF!</definedName>
    <definedName name="__JS2">#REF!</definedName>
    <definedName name="__LS1">#REF!</definedName>
    <definedName name="__LS2">#REF!</definedName>
    <definedName name="__LS3">#REF!</definedName>
    <definedName name="__LS4">#REF!</definedName>
    <definedName name="__NP1">#REF!</definedName>
    <definedName name="__NP2">#REF!</definedName>
    <definedName name="__NS1">#REF!</definedName>
    <definedName name="__NS2">#REF!</definedName>
    <definedName name="__NS3">#REF!</definedName>
    <definedName name="__NS4">#REF!</definedName>
    <definedName name="__NSH1">#REF!</definedName>
    <definedName name="__NSH2">#REF!</definedName>
    <definedName name="__pa1">#REF!</definedName>
    <definedName name="__pa2">#REF!</definedName>
    <definedName name="__PE1">#REF!</definedName>
    <definedName name="__PE10">#REF!</definedName>
    <definedName name="__PE11">#REF!</definedName>
    <definedName name="__PE12">#REF!</definedName>
    <definedName name="__PE13">#REF!</definedName>
    <definedName name="__PE14">#REF!</definedName>
    <definedName name="__PE15">#REF!</definedName>
    <definedName name="__PE16">#REF!</definedName>
    <definedName name="__PE17">#REF!</definedName>
    <definedName name="__PE18">#REF!</definedName>
    <definedName name="__PE19">#REF!</definedName>
    <definedName name="__PE2">#REF!</definedName>
    <definedName name="__PE20">#REF!</definedName>
    <definedName name="__PE21">#REF!</definedName>
    <definedName name="__PE22">#REF!</definedName>
    <definedName name="__PE23">#REF!</definedName>
    <definedName name="__PE24">#REF!</definedName>
    <definedName name="__PE25">#REF!</definedName>
    <definedName name="__PE26">#REF!</definedName>
    <definedName name="__PE27">#REF!</definedName>
    <definedName name="__PE28">#REF!</definedName>
    <definedName name="__PE29">#REF!</definedName>
    <definedName name="__PE3">#REF!</definedName>
    <definedName name="__PE30">#REF!</definedName>
    <definedName name="__PE31">#REF!</definedName>
    <definedName name="__PE32">#REF!</definedName>
    <definedName name="__PE33">#REF!</definedName>
    <definedName name="__PE34">#REF!</definedName>
    <definedName name="__PE35">#REF!</definedName>
    <definedName name="__PE36">#REF!</definedName>
    <definedName name="__PE37">#REF!</definedName>
    <definedName name="__PE38">#REF!</definedName>
    <definedName name="__PE39">#REF!</definedName>
    <definedName name="__PE4">#REF!</definedName>
    <definedName name="__PE40">#REF!</definedName>
    <definedName name="__PE41">#REF!</definedName>
    <definedName name="__PE42">#REF!</definedName>
    <definedName name="__PE43">#REF!</definedName>
    <definedName name="__PE44">#REF!</definedName>
    <definedName name="__PE45">#REF!</definedName>
    <definedName name="__PE46">#REF!</definedName>
    <definedName name="__PE47">#REF!</definedName>
    <definedName name="__PE48">#REF!</definedName>
    <definedName name="__PE49">#REF!</definedName>
    <definedName name="__PE5">#REF!</definedName>
    <definedName name="__PE50">#REF!</definedName>
    <definedName name="__PE51">#REF!</definedName>
    <definedName name="__PE52">#REF!</definedName>
    <definedName name="__PE53">#REF!</definedName>
    <definedName name="__PE54">#REF!</definedName>
    <definedName name="__PE55">#REF!</definedName>
    <definedName name="__PE56">#REF!</definedName>
    <definedName name="__PE57">#REF!</definedName>
    <definedName name="__PE58">#REF!</definedName>
    <definedName name="__PE59">#REF!</definedName>
    <definedName name="__PE6">#REF!</definedName>
    <definedName name="__PE60">#REF!</definedName>
    <definedName name="__PE61">#REF!</definedName>
    <definedName name="__PE62">#REF!</definedName>
    <definedName name="__PE7">#REF!</definedName>
    <definedName name="__PE8">#REF!</definedName>
    <definedName name="__PE9">#REF!</definedName>
    <definedName name="__PL1">#REF!</definedName>
    <definedName name="__PL10">#REF!</definedName>
    <definedName name="__PL11">#REF!</definedName>
    <definedName name="__PL12">#REF!</definedName>
    <definedName name="__PL13">#REF!</definedName>
    <definedName name="__PL14">#REF!</definedName>
    <definedName name="__PL15">#REF!</definedName>
    <definedName name="__PL16">#REF!</definedName>
    <definedName name="__PL17">#REF!</definedName>
    <definedName name="__PL18">#REF!</definedName>
    <definedName name="__PL19">#REF!</definedName>
    <definedName name="__PL2">#REF!</definedName>
    <definedName name="__PL20">#REF!</definedName>
    <definedName name="__PL21">#REF!</definedName>
    <definedName name="__PL22">#REF!</definedName>
    <definedName name="__PL23">#REF!</definedName>
    <definedName name="__PL24">#REF!</definedName>
    <definedName name="__PL25">#REF!</definedName>
    <definedName name="__PL26">#REF!</definedName>
    <definedName name="__PL27">#REF!</definedName>
    <definedName name="__PL28">#REF!</definedName>
    <definedName name="__PL29">#REF!</definedName>
    <definedName name="__PL3">#REF!</definedName>
    <definedName name="__PL30">#REF!</definedName>
    <definedName name="__PL31">#REF!</definedName>
    <definedName name="__PL32">#REF!</definedName>
    <definedName name="__PL33">#REF!</definedName>
    <definedName name="__PL34">#REF!</definedName>
    <definedName name="__PL35">#REF!</definedName>
    <definedName name="__PL36">#REF!</definedName>
    <definedName name="__PL37">#REF!</definedName>
    <definedName name="__PL38">#REF!</definedName>
    <definedName name="__PL39">#REF!</definedName>
    <definedName name="__PL4">#REF!</definedName>
    <definedName name="__PL40">#REF!</definedName>
    <definedName name="__PL41">#REF!</definedName>
    <definedName name="__PL42">#REF!</definedName>
    <definedName name="__PL43">#REF!</definedName>
    <definedName name="__PL44">#REF!</definedName>
    <definedName name="__PL45">#REF!</definedName>
    <definedName name="__PL46">#REF!</definedName>
    <definedName name="__PL47">#REF!</definedName>
    <definedName name="__PL48">#REF!</definedName>
    <definedName name="__PL49">#REF!</definedName>
    <definedName name="__PL5">#REF!</definedName>
    <definedName name="__PL50">#REF!</definedName>
    <definedName name="__PL51">#REF!</definedName>
    <definedName name="__PL52">#REF!</definedName>
    <definedName name="__PL53">#REF!</definedName>
    <definedName name="__PL54">#REF!</definedName>
    <definedName name="__PL55">#REF!</definedName>
    <definedName name="__PL56">#REF!</definedName>
    <definedName name="__PL57">#REF!</definedName>
    <definedName name="__PL58">#REF!</definedName>
    <definedName name="__PL59">#REF!</definedName>
    <definedName name="__PL6">#REF!</definedName>
    <definedName name="__PL60">#REF!</definedName>
    <definedName name="__PL61">#REF!</definedName>
    <definedName name="__PL62">#REF!</definedName>
    <definedName name="__PL7">#REF!</definedName>
    <definedName name="__PL8">#REF!</definedName>
    <definedName name="__PL9">#REF!</definedName>
    <definedName name="__PM1">#REF!</definedName>
    <definedName name="__PM10">#REF!</definedName>
    <definedName name="__PM11">#REF!</definedName>
    <definedName name="__PM12">#REF!</definedName>
    <definedName name="__PM13">#REF!</definedName>
    <definedName name="__PM14">#REF!</definedName>
    <definedName name="__PM15">#REF!</definedName>
    <definedName name="__PM16">#REF!</definedName>
    <definedName name="__PM17">#REF!</definedName>
    <definedName name="__PM18">#REF!</definedName>
    <definedName name="__PM19">#REF!</definedName>
    <definedName name="__PM2">#REF!</definedName>
    <definedName name="__PM20">#REF!</definedName>
    <definedName name="__PM21">#REF!</definedName>
    <definedName name="__PM22">#REF!</definedName>
    <definedName name="__PM23">#REF!</definedName>
    <definedName name="__PM24">#REF!</definedName>
    <definedName name="__PM25">#REF!</definedName>
    <definedName name="__PM26">#REF!</definedName>
    <definedName name="__PM27">#REF!</definedName>
    <definedName name="__PM28">#REF!</definedName>
    <definedName name="__PM29">#REF!</definedName>
    <definedName name="__PM3">#REF!</definedName>
    <definedName name="__PM30">#REF!</definedName>
    <definedName name="__PM31">#REF!</definedName>
    <definedName name="__PM32">#REF!</definedName>
    <definedName name="__PM33">#REF!</definedName>
    <definedName name="__PM34">#REF!</definedName>
    <definedName name="__PM35">#REF!</definedName>
    <definedName name="__PM36">#REF!</definedName>
    <definedName name="__PM37">#REF!</definedName>
    <definedName name="__PM38">#REF!</definedName>
    <definedName name="__PM39">#REF!</definedName>
    <definedName name="__PM4">#REF!</definedName>
    <definedName name="__PM40">#REF!</definedName>
    <definedName name="__PM41">#REF!</definedName>
    <definedName name="__PM42">#REF!</definedName>
    <definedName name="__PM43">#REF!</definedName>
    <definedName name="__PM44">#REF!</definedName>
    <definedName name="__PM45">#REF!</definedName>
    <definedName name="__PM46">#REF!</definedName>
    <definedName name="__PM47">#REF!</definedName>
    <definedName name="__PM48">#REF!</definedName>
    <definedName name="__PM49">#REF!</definedName>
    <definedName name="__PM5">#REF!</definedName>
    <definedName name="__PM50">#REF!</definedName>
    <definedName name="__PM51">#REF!</definedName>
    <definedName name="__PM52">#REF!</definedName>
    <definedName name="__PM53">#REF!</definedName>
    <definedName name="__PM54">#REF!</definedName>
    <definedName name="__PM55">#REF!</definedName>
    <definedName name="__PM56">#REF!</definedName>
    <definedName name="__PM57">#REF!</definedName>
    <definedName name="__PM58">#REF!</definedName>
    <definedName name="__PM59">#REF!</definedName>
    <definedName name="__PM6">#REF!</definedName>
    <definedName name="__PM60">#REF!</definedName>
    <definedName name="__PM61">#REF!</definedName>
    <definedName name="__PM62">#REF!</definedName>
    <definedName name="__PM7">#REF!</definedName>
    <definedName name="__PM8">#REF!</definedName>
    <definedName name="__PM9">#REF!</definedName>
    <definedName name="__qs1">[1]설계조건!#REF!</definedName>
    <definedName name="__qs12">[1]설계조건!#REF!</definedName>
    <definedName name="__qs2">[1]설계조건!#REF!</definedName>
    <definedName name="__qs22">[1]설계조건!#REF!</definedName>
    <definedName name="__SA1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_wd1">[1]설계조건!#REF!</definedName>
    <definedName name="__wd2">[1]설계조건!#REF!</definedName>
    <definedName name="_1_3_0Crite">#REF!</definedName>
    <definedName name="_10A_">#REF!</definedName>
    <definedName name="_10A_1">#REF!</definedName>
    <definedName name="_10A_10">#REF!</definedName>
    <definedName name="_10A_11">#REF!</definedName>
    <definedName name="_10A_12">#REF!</definedName>
    <definedName name="_10A_13">#REF!</definedName>
    <definedName name="_10A_14">#REF!</definedName>
    <definedName name="_10A_15">#REF!</definedName>
    <definedName name="_10A_16">#REF!</definedName>
    <definedName name="_10A_17">#REF!</definedName>
    <definedName name="_10A_18">#REF!</definedName>
    <definedName name="_10A_19">#REF!</definedName>
    <definedName name="_10A_2">#REF!</definedName>
    <definedName name="_10A_20">#REF!</definedName>
    <definedName name="_10A_21">#REF!</definedName>
    <definedName name="_10A_22">#REF!</definedName>
    <definedName name="_10A_23">#REF!</definedName>
    <definedName name="_10A_24">#REF!</definedName>
    <definedName name="_10A_25">#REF!</definedName>
    <definedName name="_10A_26">#REF!</definedName>
    <definedName name="_10A_27">#REF!</definedName>
    <definedName name="_10A_28">#REF!</definedName>
    <definedName name="_10A_29">#REF!</definedName>
    <definedName name="_10A_3">#REF!</definedName>
    <definedName name="_10A_30">#REF!</definedName>
    <definedName name="_10A_31">#REF!</definedName>
    <definedName name="_10A_32">#REF!</definedName>
    <definedName name="_10A_33">#REF!</definedName>
    <definedName name="_10A_34">#REF!</definedName>
    <definedName name="_10A_35">#REF!</definedName>
    <definedName name="_10A_36">#REF!</definedName>
    <definedName name="_10A_37">#REF!</definedName>
    <definedName name="_10A_38">#REF!</definedName>
    <definedName name="_10A_39">#REF!</definedName>
    <definedName name="_10A_4">#REF!</definedName>
    <definedName name="_10A_40">#REF!</definedName>
    <definedName name="_10A_41">#REF!</definedName>
    <definedName name="_10A_42">#REF!</definedName>
    <definedName name="_10A_43">#REF!</definedName>
    <definedName name="_10A_44">#REF!</definedName>
    <definedName name="_10A_45">#REF!</definedName>
    <definedName name="_10A_46">#REF!</definedName>
    <definedName name="_10A_47">#REF!</definedName>
    <definedName name="_10A_48">#REF!</definedName>
    <definedName name="_10A_49">#REF!</definedName>
    <definedName name="_10A_5">#REF!</definedName>
    <definedName name="_10A_50">#REF!</definedName>
    <definedName name="_10A_51">#REF!</definedName>
    <definedName name="_10A_52">#REF!</definedName>
    <definedName name="_10A_53">#REF!</definedName>
    <definedName name="_10A_54">#REF!</definedName>
    <definedName name="_10A_55">#REF!</definedName>
    <definedName name="_10A_56">#REF!</definedName>
    <definedName name="_10A_57">#REF!</definedName>
    <definedName name="_10A_58">#REF!</definedName>
    <definedName name="_10A_59">#REF!</definedName>
    <definedName name="_10A_6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>#REF!</definedName>
    <definedName name="_10A_90">#N/A</definedName>
    <definedName name="_10B_">#REF!</definedName>
    <definedName name="_10B_1">#REF!</definedName>
    <definedName name="_10B_10">#REF!</definedName>
    <definedName name="_10B_11">#REF!</definedName>
    <definedName name="_10B_12">#REF!</definedName>
    <definedName name="_10B_13">#REF!</definedName>
    <definedName name="_10B_14">#REF!</definedName>
    <definedName name="_10B_15">#REF!</definedName>
    <definedName name="_10B_16">#REF!</definedName>
    <definedName name="_10B_17">#REF!</definedName>
    <definedName name="_10B_18">#REF!</definedName>
    <definedName name="_10B_19">#REF!</definedName>
    <definedName name="_10B_2">#REF!</definedName>
    <definedName name="_10B_20">#REF!</definedName>
    <definedName name="_10B_21">#REF!</definedName>
    <definedName name="_10B_22">#REF!</definedName>
    <definedName name="_10B_23">#REF!</definedName>
    <definedName name="_10B_24">#REF!</definedName>
    <definedName name="_10B_25">#REF!</definedName>
    <definedName name="_10B_26">#REF!</definedName>
    <definedName name="_10B_27">#REF!</definedName>
    <definedName name="_10B_28">#REF!</definedName>
    <definedName name="_10B_29">#REF!</definedName>
    <definedName name="_10B_3">#REF!</definedName>
    <definedName name="_10B_30">#REF!</definedName>
    <definedName name="_10B_31">#REF!</definedName>
    <definedName name="_10B_32">#REF!</definedName>
    <definedName name="_10B_33">#REF!</definedName>
    <definedName name="_10B_34">#REF!</definedName>
    <definedName name="_10B_35">#REF!</definedName>
    <definedName name="_10B_36">#REF!</definedName>
    <definedName name="_10B_37">#REF!</definedName>
    <definedName name="_10B_38">#REF!</definedName>
    <definedName name="_10B_39">#REF!</definedName>
    <definedName name="_10B_4">#REF!</definedName>
    <definedName name="_10B_40">#REF!</definedName>
    <definedName name="_10B_41">#REF!</definedName>
    <definedName name="_10B_42">#REF!</definedName>
    <definedName name="_10B_43">#REF!</definedName>
    <definedName name="_10B_44">#REF!</definedName>
    <definedName name="_10B_45">#REF!</definedName>
    <definedName name="_10B_46">#REF!</definedName>
    <definedName name="_10B_47">#REF!</definedName>
    <definedName name="_10B_48">#REF!</definedName>
    <definedName name="_10B_49">#REF!</definedName>
    <definedName name="_10B_5">#REF!</definedName>
    <definedName name="_10B_50">#REF!</definedName>
    <definedName name="_10B_51">#REF!</definedName>
    <definedName name="_10B_52">#REF!</definedName>
    <definedName name="_10B_53">#REF!</definedName>
    <definedName name="_10B_54">#REF!</definedName>
    <definedName name="_10B_55">#REF!</definedName>
    <definedName name="_10B_56">#REF!</definedName>
    <definedName name="_10B_57">#REF!</definedName>
    <definedName name="_10B_58">#REF!</definedName>
    <definedName name="_10B_59">#REF!</definedName>
    <definedName name="_10B_6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>#REF!</definedName>
    <definedName name="_10B_90">#N/A</definedName>
    <definedName name="_10C_">#REF!</definedName>
    <definedName name="_10C_1">#REF!</definedName>
    <definedName name="_10C_10">#REF!</definedName>
    <definedName name="_10C_11">#REF!</definedName>
    <definedName name="_10C_12">#REF!</definedName>
    <definedName name="_10C_13">#REF!</definedName>
    <definedName name="_10C_14">#REF!</definedName>
    <definedName name="_10C_15">#REF!</definedName>
    <definedName name="_10C_16">#REF!</definedName>
    <definedName name="_10C_17">#REF!</definedName>
    <definedName name="_10C_18">#REF!</definedName>
    <definedName name="_10C_19">#REF!</definedName>
    <definedName name="_10C_2">#REF!</definedName>
    <definedName name="_10C_20">#REF!</definedName>
    <definedName name="_10C_21">#REF!</definedName>
    <definedName name="_10C_22">#REF!</definedName>
    <definedName name="_10C_23">#REF!</definedName>
    <definedName name="_10C_24">#REF!</definedName>
    <definedName name="_10C_25">#REF!</definedName>
    <definedName name="_10C_26">#REF!</definedName>
    <definedName name="_10C_27">#REF!</definedName>
    <definedName name="_10C_28">#REF!</definedName>
    <definedName name="_10C_29">#REF!</definedName>
    <definedName name="_10C_3">#REF!</definedName>
    <definedName name="_10C_30">#REF!</definedName>
    <definedName name="_10C_31">#REF!</definedName>
    <definedName name="_10C_32">#REF!</definedName>
    <definedName name="_10C_33">#REF!</definedName>
    <definedName name="_10C_34">#REF!</definedName>
    <definedName name="_10C_35">#REF!</definedName>
    <definedName name="_10C_36">#REF!</definedName>
    <definedName name="_10C_37">#REF!</definedName>
    <definedName name="_10C_38">#REF!</definedName>
    <definedName name="_10C_39">#REF!</definedName>
    <definedName name="_10C_4">#REF!</definedName>
    <definedName name="_10C_40">#REF!</definedName>
    <definedName name="_10C_41">#REF!</definedName>
    <definedName name="_10C_42">#REF!</definedName>
    <definedName name="_10C_43">#REF!</definedName>
    <definedName name="_10C_44">#REF!</definedName>
    <definedName name="_10C_45">#REF!</definedName>
    <definedName name="_10C_46">#REF!</definedName>
    <definedName name="_10C_47">#REF!</definedName>
    <definedName name="_10C_48">#REF!</definedName>
    <definedName name="_10C_49">#REF!</definedName>
    <definedName name="_10C_5">#REF!</definedName>
    <definedName name="_10C_50">#REF!</definedName>
    <definedName name="_10C_51">#REF!</definedName>
    <definedName name="_10C_52">#REF!</definedName>
    <definedName name="_10C_53">#REF!</definedName>
    <definedName name="_10C_54">#REF!</definedName>
    <definedName name="_10C_55">#REF!</definedName>
    <definedName name="_10C_56">#REF!</definedName>
    <definedName name="_10C_57">#REF!</definedName>
    <definedName name="_10C_58">#REF!</definedName>
    <definedName name="_10C_59">#REF!</definedName>
    <definedName name="_10C_6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>#REF!</definedName>
    <definedName name="_10C_90">#N/A</definedName>
    <definedName name="_11A_1">#REF!</definedName>
    <definedName name="_11A_10">#REF!</definedName>
    <definedName name="_11A_11">#REF!</definedName>
    <definedName name="_11A_12">#REF!</definedName>
    <definedName name="_11A_13">#REF!</definedName>
    <definedName name="_11A_14">#REF!</definedName>
    <definedName name="_11A_15">#REF!</definedName>
    <definedName name="_11A_16">#REF!</definedName>
    <definedName name="_11A_17">#REF!</definedName>
    <definedName name="_11A_18">#REF!</definedName>
    <definedName name="_11A_19">#REF!</definedName>
    <definedName name="_11A_2">#REF!</definedName>
    <definedName name="_11A_20">#REF!</definedName>
    <definedName name="_11A_21">#REF!</definedName>
    <definedName name="_11A_22">#REF!</definedName>
    <definedName name="_11A_23">#REF!</definedName>
    <definedName name="_11A_24">#REF!</definedName>
    <definedName name="_11A_25">#REF!</definedName>
    <definedName name="_11A_26">#REF!</definedName>
    <definedName name="_11A_27">#REF!</definedName>
    <definedName name="_11A_28">#REF!</definedName>
    <definedName name="_11A_29">#REF!</definedName>
    <definedName name="_11A_3">#REF!</definedName>
    <definedName name="_11A_30">#REF!</definedName>
    <definedName name="_11A_4">#REF!</definedName>
    <definedName name="_11A_5">#REF!</definedName>
    <definedName name="_11A_6">#REF!</definedName>
    <definedName name="_11A_7">#REF!</definedName>
    <definedName name="_11A_8">#REF!</definedName>
    <definedName name="_11A_9">#REF!</definedName>
    <definedName name="_11B_1">#REF!</definedName>
    <definedName name="_11B_10">#REF!</definedName>
    <definedName name="_11B_11">#REF!</definedName>
    <definedName name="_11B_12">#REF!</definedName>
    <definedName name="_11B_13">#REF!</definedName>
    <definedName name="_11B_14">#REF!</definedName>
    <definedName name="_11B_15">#REF!</definedName>
    <definedName name="_11B_16">#REF!</definedName>
    <definedName name="_11B_17">#REF!</definedName>
    <definedName name="_11B_18">#REF!</definedName>
    <definedName name="_11B_19">#REF!</definedName>
    <definedName name="_11B_2">#REF!</definedName>
    <definedName name="_11B_20">#REF!</definedName>
    <definedName name="_11B_21">#REF!</definedName>
    <definedName name="_11B_22">#REF!</definedName>
    <definedName name="_11B_23">#REF!</definedName>
    <definedName name="_11B_24">#REF!</definedName>
    <definedName name="_11B_25">#REF!</definedName>
    <definedName name="_11B_26">#REF!</definedName>
    <definedName name="_11B_27">#REF!</definedName>
    <definedName name="_11B_28">#REF!</definedName>
    <definedName name="_11B_29">#REF!</definedName>
    <definedName name="_11B_3">#REF!</definedName>
    <definedName name="_11B_30">#REF!</definedName>
    <definedName name="_11B_4">#REF!</definedName>
    <definedName name="_11B_5">#REF!</definedName>
    <definedName name="_11B_6">#REF!</definedName>
    <definedName name="_11B_7">#REF!</definedName>
    <definedName name="_11B_8">#REF!</definedName>
    <definedName name="_11B_9">#REF!</definedName>
    <definedName name="_11C_1">#REF!</definedName>
    <definedName name="_11C_10">#REF!</definedName>
    <definedName name="_11C_11">#REF!</definedName>
    <definedName name="_11C_12">#REF!</definedName>
    <definedName name="_11C_13">#REF!</definedName>
    <definedName name="_11C_14">#REF!</definedName>
    <definedName name="_11C_15">#REF!</definedName>
    <definedName name="_11C_16">#REF!</definedName>
    <definedName name="_11C_17">#REF!</definedName>
    <definedName name="_11C_18">#REF!</definedName>
    <definedName name="_11C_19">#REF!</definedName>
    <definedName name="_11C_2">#REF!</definedName>
    <definedName name="_11C_20">#REF!</definedName>
    <definedName name="_11C_21">#REF!</definedName>
    <definedName name="_11C_22">#REF!</definedName>
    <definedName name="_11C_23">#REF!</definedName>
    <definedName name="_11C_24">#REF!</definedName>
    <definedName name="_11C_25">#REF!</definedName>
    <definedName name="_11C_26">#REF!</definedName>
    <definedName name="_11C_27">#REF!</definedName>
    <definedName name="_11C_28">#REF!</definedName>
    <definedName name="_11C_29">#REF!</definedName>
    <definedName name="_11C_3">#REF!</definedName>
    <definedName name="_11C_30">#REF!</definedName>
    <definedName name="_11C_4">#REF!</definedName>
    <definedName name="_11C_5">#REF!</definedName>
    <definedName name="_11C_6">#REF!</definedName>
    <definedName name="_11C_7">#REF!</definedName>
    <definedName name="_11C_8">#REF!</definedName>
    <definedName name="_11C_9">#REF!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A_1">#REF!</definedName>
    <definedName name="_13A_10">#REF!</definedName>
    <definedName name="_13A_11">#REF!</definedName>
    <definedName name="_13A_12">#REF!</definedName>
    <definedName name="_13A_13">#REF!</definedName>
    <definedName name="_13A_14">#REF!</definedName>
    <definedName name="_13A_15">#REF!</definedName>
    <definedName name="_13A_16">#REF!</definedName>
    <definedName name="_13A_17">#REF!</definedName>
    <definedName name="_13A_18">#REF!</definedName>
    <definedName name="_13A_19">#REF!</definedName>
    <definedName name="_13A_2">#REF!</definedName>
    <definedName name="_13A_20">#REF!</definedName>
    <definedName name="_13A_21">#REF!</definedName>
    <definedName name="_13A_22">#REF!</definedName>
    <definedName name="_13A_23">#REF!</definedName>
    <definedName name="_13A_24">#REF!</definedName>
    <definedName name="_13A_25">#REF!</definedName>
    <definedName name="_13A_26">#REF!</definedName>
    <definedName name="_13A_27">#REF!</definedName>
    <definedName name="_13A_28">#REF!</definedName>
    <definedName name="_13A_29">#REF!</definedName>
    <definedName name="_13A_3">#REF!</definedName>
    <definedName name="_13A_30">#REF!</definedName>
    <definedName name="_13A_31">#REF!</definedName>
    <definedName name="_13A_32">#REF!</definedName>
    <definedName name="_13A_33">#REF!</definedName>
    <definedName name="_13A_34">#REF!</definedName>
    <definedName name="_13A_35">#REF!</definedName>
    <definedName name="_13A_36">#REF!</definedName>
    <definedName name="_13A_37">#REF!</definedName>
    <definedName name="_13A_38">#REF!</definedName>
    <definedName name="_13A_39">#REF!</definedName>
    <definedName name="_13A_4">#REF!</definedName>
    <definedName name="_13A_40">#REF!</definedName>
    <definedName name="_13A_41">#REF!</definedName>
    <definedName name="_13A_42">#REF!</definedName>
    <definedName name="_13A_43">#REF!</definedName>
    <definedName name="_13A_44">#REF!</definedName>
    <definedName name="_13A_45">#REF!</definedName>
    <definedName name="_13A_46">#REF!</definedName>
    <definedName name="_13A_47">#REF!</definedName>
    <definedName name="_13A_48">#REF!</definedName>
    <definedName name="_13A_49">#REF!</definedName>
    <definedName name="_13A_5">#REF!</definedName>
    <definedName name="_13A_50">#REF!</definedName>
    <definedName name="_13A_51">#REF!</definedName>
    <definedName name="_13A_52">#REF!</definedName>
    <definedName name="_13A_53">#REF!</definedName>
    <definedName name="_13A_54">#REF!</definedName>
    <definedName name="_13A_55">#REF!</definedName>
    <definedName name="_13A_56">#REF!</definedName>
    <definedName name="_13A_57">#REF!</definedName>
    <definedName name="_13A_58">#REF!</definedName>
    <definedName name="_13A_59">#REF!</definedName>
    <definedName name="_13A_6">#REF!</definedName>
    <definedName name="_13A_60">#REF!</definedName>
    <definedName name="_13A_7">#REF!</definedName>
    <definedName name="_13A_8">#REF!</definedName>
    <definedName name="_13A_9">#REF!</definedName>
    <definedName name="_13B_1">#REF!</definedName>
    <definedName name="_13B_10">#REF!</definedName>
    <definedName name="_13B_11">#REF!</definedName>
    <definedName name="_13B_12">#REF!</definedName>
    <definedName name="_13B_13">#REF!</definedName>
    <definedName name="_13B_14">#REF!</definedName>
    <definedName name="_13B_15">#REF!</definedName>
    <definedName name="_13B_16">#REF!</definedName>
    <definedName name="_13B_17">#REF!</definedName>
    <definedName name="_13B_18">#REF!</definedName>
    <definedName name="_13B_19">#REF!</definedName>
    <definedName name="_13B_2">#REF!</definedName>
    <definedName name="_13B_20">#REF!</definedName>
    <definedName name="_13B_21">#REF!</definedName>
    <definedName name="_13B_22">#REF!</definedName>
    <definedName name="_13B_23">#REF!</definedName>
    <definedName name="_13B_24">#REF!</definedName>
    <definedName name="_13B_25">#REF!</definedName>
    <definedName name="_13B_26">#REF!</definedName>
    <definedName name="_13B_27">#REF!</definedName>
    <definedName name="_13B_28">#REF!</definedName>
    <definedName name="_13B_29">#REF!</definedName>
    <definedName name="_13B_3">#REF!</definedName>
    <definedName name="_13B_30">#REF!</definedName>
    <definedName name="_13B_31">#REF!</definedName>
    <definedName name="_13B_32">#REF!</definedName>
    <definedName name="_13B_33">#REF!</definedName>
    <definedName name="_13B_34">#REF!</definedName>
    <definedName name="_13B_35">#REF!</definedName>
    <definedName name="_13B_36">#REF!</definedName>
    <definedName name="_13B_37">#REF!</definedName>
    <definedName name="_13B_38">#REF!</definedName>
    <definedName name="_13B_39">#REF!</definedName>
    <definedName name="_13B_4">#REF!</definedName>
    <definedName name="_13B_40">#REF!</definedName>
    <definedName name="_13B_41">#REF!</definedName>
    <definedName name="_13B_42">#REF!</definedName>
    <definedName name="_13B_43">#REF!</definedName>
    <definedName name="_13B_44">#REF!</definedName>
    <definedName name="_13B_45">#REF!</definedName>
    <definedName name="_13B_46">#REF!</definedName>
    <definedName name="_13B_47">#REF!</definedName>
    <definedName name="_13B_48">#REF!</definedName>
    <definedName name="_13B_49">#REF!</definedName>
    <definedName name="_13B_5">#REF!</definedName>
    <definedName name="_13B_50">#REF!</definedName>
    <definedName name="_13B_51">#REF!</definedName>
    <definedName name="_13B_52">#REF!</definedName>
    <definedName name="_13B_53">#REF!</definedName>
    <definedName name="_13B_54">#REF!</definedName>
    <definedName name="_13B_55">#REF!</definedName>
    <definedName name="_13B_56">#REF!</definedName>
    <definedName name="_13B_57">#REF!</definedName>
    <definedName name="_13B_58">#REF!</definedName>
    <definedName name="_13B_59">#REF!</definedName>
    <definedName name="_13B_6">#REF!</definedName>
    <definedName name="_13B_60">#REF!</definedName>
    <definedName name="_13B_7">#REF!</definedName>
    <definedName name="_13B_8">#REF!</definedName>
    <definedName name="_13B_9">#REF!</definedName>
    <definedName name="_13C_1">#REF!</definedName>
    <definedName name="_13C_10">#REF!</definedName>
    <definedName name="_13C_11">#REF!</definedName>
    <definedName name="_13C_12">#REF!</definedName>
    <definedName name="_13C_13">#REF!</definedName>
    <definedName name="_13C_14">#REF!</definedName>
    <definedName name="_13C_15">#REF!</definedName>
    <definedName name="_13C_16">#REF!</definedName>
    <definedName name="_13C_17">#REF!</definedName>
    <definedName name="_13C_18">#REF!</definedName>
    <definedName name="_13C_19">#REF!</definedName>
    <definedName name="_13C_2">#REF!</definedName>
    <definedName name="_13C_20">#REF!</definedName>
    <definedName name="_13C_21">#REF!</definedName>
    <definedName name="_13C_22">#REF!</definedName>
    <definedName name="_13C_23">#REF!</definedName>
    <definedName name="_13C_24">#REF!</definedName>
    <definedName name="_13C_25">#REF!</definedName>
    <definedName name="_13C_26">#REF!</definedName>
    <definedName name="_13C_27">#REF!</definedName>
    <definedName name="_13C_28">#REF!</definedName>
    <definedName name="_13C_29">#REF!</definedName>
    <definedName name="_13C_3">#REF!</definedName>
    <definedName name="_13C_30">#REF!</definedName>
    <definedName name="_13C_31">#REF!</definedName>
    <definedName name="_13C_32">#REF!</definedName>
    <definedName name="_13C_33">#REF!</definedName>
    <definedName name="_13C_34">#REF!</definedName>
    <definedName name="_13C_35">#REF!</definedName>
    <definedName name="_13C_36">#REF!</definedName>
    <definedName name="_13C_37">#REF!</definedName>
    <definedName name="_13C_38">#REF!</definedName>
    <definedName name="_13C_39">#REF!</definedName>
    <definedName name="_13C_4">#REF!</definedName>
    <definedName name="_13C_40">#REF!</definedName>
    <definedName name="_13C_41">#REF!</definedName>
    <definedName name="_13C_42">#REF!</definedName>
    <definedName name="_13C_43">#REF!</definedName>
    <definedName name="_13C_44">#REF!</definedName>
    <definedName name="_13C_45">#REF!</definedName>
    <definedName name="_13C_46">#REF!</definedName>
    <definedName name="_13C_47">#REF!</definedName>
    <definedName name="_13C_48">#REF!</definedName>
    <definedName name="_13C_49">#REF!</definedName>
    <definedName name="_13C_5">#REF!</definedName>
    <definedName name="_13C_50">#REF!</definedName>
    <definedName name="_13C_51">#REF!</definedName>
    <definedName name="_13C_52">#REF!</definedName>
    <definedName name="_13C_53">#REF!</definedName>
    <definedName name="_13C_54">#REF!</definedName>
    <definedName name="_13C_55">#REF!</definedName>
    <definedName name="_13C_56">#REF!</definedName>
    <definedName name="_13C_57">#REF!</definedName>
    <definedName name="_13C_58">#REF!</definedName>
    <definedName name="_13C_59">#REF!</definedName>
    <definedName name="_13C_6">#REF!</definedName>
    <definedName name="_13C_60">#REF!</definedName>
    <definedName name="_13C_7">#REF!</definedName>
    <definedName name="_13C_8">#REF!</definedName>
    <definedName name="_13C_9">#REF!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A_1">#REF!</definedName>
    <definedName name="_16A_10">#REF!</definedName>
    <definedName name="_16A_11">#REF!</definedName>
    <definedName name="_16A_12">#REF!</definedName>
    <definedName name="_16A_13">#REF!</definedName>
    <definedName name="_16A_14">#REF!</definedName>
    <definedName name="_16A_15">#REF!</definedName>
    <definedName name="_16A_2">#REF!</definedName>
    <definedName name="_16A_3">#REF!</definedName>
    <definedName name="_16A_4">#REF!</definedName>
    <definedName name="_16A_5">#REF!</definedName>
    <definedName name="_16A_6">#REF!</definedName>
    <definedName name="_16A_7">#REF!</definedName>
    <definedName name="_16A_8">#REF!</definedName>
    <definedName name="_16A_9">#REF!</definedName>
    <definedName name="_16B_1">#REF!</definedName>
    <definedName name="_16B_10">#REF!</definedName>
    <definedName name="_16B_11">#REF!</definedName>
    <definedName name="_16B_12">#REF!</definedName>
    <definedName name="_16B_13">#REF!</definedName>
    <definedName name="_16B_14">#REF!</definedName>
    <definedName name="_16B_15">#REF!</definedName>
    <definedName name="_16B_2">#REF!</definedName>
    <definedName name="_16B_3">#REF!</definedName>
    <definedName name="_16B_4">#REF!</definedName>
    <definedName name="_16B_5">#REF!</definedName>
    <definedName name="_16B_6">#REF!</definedName>
    <definedName name="_16B_7">#REF!</definedName>
    <definedName name="_16B_8">#REF!</definedName>
    <definedName name="_16B_9">#REF!</definedName>
    <definedName name="_16C_1">#REF!</definedName>
    <definedName name="_16C_10">#REF!</definedName>
    <definedName name="_16C_11">#REF!</definedName>
    <definedName name="_16C_12">#REF!</definedName>
    <definedName name="_16C_13">#REF!</definedName>
    <definedName name="_16C_14">#REF!</definedName>
    <definedName name="_16C_15">#REF!</definedName>
    <definedName name="_16C_2">#REF!</definedName>
    <definedName name="_16C_3">#REF!</definedName>
    <definedName name="_16C_4">#REF!</definedName>
    <definedName name="_16C_5">#REF!</definedName>
    <definedName name="_16C_6">#REF!</definedName>
    <definedName name="_16C_7">#REF!</definedName>
    <definedName name="_16C_8">#REF!</definedName>
    <definedName name="_16C_9">#REF!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A_10">#REF!</definedName>
    <definedName name="_1A_11">#REF!</definedName>
    <definedName name="_1A_12">#REF!</definedName>
    <definedName name="_1A_13">#REF!</definedName>
    <definedName name="_1A_14">#REF!</definedName>
    <definedName name="_1A_15">#REF!</definedName>
    <definedName name="_1A_23">#REF!</definedName>
    <definedName name="_1A_24">#REF!</definedName>
    <definedName name="_1A_25">#REF!</definedName>
    <definedName name="_1A_26">#REF!</definedName>
    <definedName name="_1A_27">#REF!</definedName>
    <definedName name="_1A_28">#REF!</definedName>
    <definedName name="_1A_29">#REF!</definedName>
    <definedName name="_1A_30">#REF!</definedName>
    <definedName name="_1A_8">#REF!</definedName>
    <definedName name="_1A_9">#REF!</definedName>
    <definedName name="_1AA1_">[2]공사내역!$A$2</definedName>
    <definedName name="_1B_10">#REF!</definedName>
    <definedName name="_1B_11">#REF!</definedName>
    <definedName name="_1B_12">#REF!</definedName>
    <definedName name="_1B_13">#REF!</definedName>
    <definedName name="_1B_14">#REF!</definedName>
    <definedName name="_1B_15">#REF!</definedName>
    <definedName name="_1B_23">#REF!</definedName>
    <definedName name="_1B_24">#REF!</definedName>
    <definedName name="_1B_25">#REF!</definedName>
    <definedName name="_1B_26">#REF!</definedName>
    <definedName name="_1B_27">#REF!</definedName>
    <definedName name="_1B_28">#REF!</definedName>
    <definedName name="_1B_29">#REF!</definedName>
    <definedName name="_1B_30">#REF!</definedName>
    <definedName name="_1B_8">#REF!</definedName>
    <definedName name="_1B_9">#REF!</definedName>
    <definedName name="_1C_10">#REF!</definedName>
    <definedName name="_1C_11">#REF!</definedName>
    <definedName name="_1C_12">#REF!</definedName>
    <definedName name="_1C_13">#REF!</definedName>
    <definedName name="_1C_14">#REF!</definedName>
    <definedName name="_1C_15">#REF!</definedName>
    <definedName name="_1C_23">#REF!</definedName>
    <definedName name="_1C_24">#REF!</definedName>
    <definedName name="_1C_25">#REF!</definedName>
    <definedName name="_1C_26">#REF!</definedName>
    <definedName name="_1C_27">#REF!</definedName>
    <definedName name="_1C_28">#REF!</definedName>
    <definedName name="_1C_29">#REF!</definedName>
    <definedName name="_1C_30">#REF!</definedName>
    <definedName name="_1C_8">#REF!</definedName>
    <definedName name="_1C_9">#REF!</definedName>
    <definedName name="_1월">#REF!</definedName>
    <definedName name="_2._날_개_벽">#REF!</definedName>
    <definedName name="_2_3_0Criteria">#REF!</definedName>
    <definedName name="_2A_1">#REF!</definedName>
    <definedName name="_2A_10">#REF!</definedName>
    <definedName name="_2A_11">#REF!</definedName>
    <definedName name="_2A_12">#REF!</definedName>
    <definedName name="_2A_13">#REF!</definedName>
    <definedName name="_2A_14">#REF!</definedName>
    <definedName name="_2A_15">#REF!</definedName>
    <definedName name="_2A_16">#REF!</definedName>
    <definedName name="_2A_17">#REF!</definedName>
    <definedName name="_2A_18">#REF!</definedName>
    <definedName name="_2A_19">#REF!</definedName>
    <definedName name="_2A_2">#REF!</definedName>
    <definedName name="_2A_20">#REF!</definedName>
    <definedName name="_2A_21">#REF!</definedName>
    <definedName name="_2A_22">#REF!</definedName>
    <definedName name="_2A_23">#REF!</definedName>
    <definedName name="_2A_24">#REF!</definedName>
    <definedName name="_2A_25">#REF!</definedName>
    <definedName name="_2A_26">#REF!</definedName>
    <definedName name="_2A_27">#REF!</definedName>
    <definedName name="_2A_28">#REF!</definedName>
    <definedName name="_2A_29">#REF!</definedName>
    <definedName name="_2A_3">#REF!</definedName>
    <definedName name="_2A_30">#REF!</definedName>
    <definedName name="_2A_4">#REF!</definedName>
    <definedName name="_2A_5">#REF!</definedName>
    <definedName name="_2A_6">#REF!</definedName>
    <definedName name="_2A_7">#REF!</definedName>
    <definedName name="_2A_8">#REF!</definedName>
    <definedName name="_2A_9">#REF!</definedName>
    <definedName name="_2B_1">#REF!</definedName>
    <definedName name="_2B_10">#REF!</definedName>
    <definedName name="_2B_11">#REF!</definedName>
    <definedName name="_2B_12">#REF!</definedName>
    <definedName name="_2B_13">#REF!</definedName>
    <definedName name="_2B_14">#REF!</definedName>
    <definedName name="_2B_15">#REF!</definedName>
    <definedName name="_2B_16">#REF!</definedName>
    <definedName name="_2B_17">#REF!</definedName>
    <definedName name="_2B_18">#REF!</definedName>
    <definedName name="_2B_19">#REF!</definedName>
    <definedName name="_2B_2">#REF!</definedName>
    <definedName name="_2B_20">#REF!</definedName>
    <definedName name="_2B_21">#REF!</definedName>
    <definedName name="_2B_22">#REF!</definedName>
    <definedName name="_2B_23">#REF!</definedName>
    <definedName name="_2B_24">#REF!</definedName>
    <definedName name="_2B_25">#REF!</definedName>
    <definedName name="_2B_26">#REF!</definedName>
    <definedName name="_2B_27">#REF!</definedName>
    <definedName name="_2B_28">#REF!</definedName>
    <definedName name="_2B_29">#REF!</definedName>
    <definedName name="_2B_3">#REF!</definedName>
    <definedName name="_2B_30">#REF!</definedName>
    <definedName name="_2B_4">#REF!</definedName>
    <definedName name="_2B_5">#REF!</definedName>
    <definedName name="_2B_6">#REF!</definedName>
    <definedName name="_2B_7">#REF!</definedName>
    <definedName name="_2B_8">#REF!</definedName>
    <definedName name="_2B_9">#REF!</definedName>
    <definedName name="_2C_1">#REF!</definedName>
    <definedName name="_2C_10">#REF!</definedName>
    <definedName name="_2C_11">#REF!</definedName>
    <definedName name="_2C_12">#REF!</definedName>
    <definedName name="_2C_13">#REF!</definedName>
    <definedName name="_2C_14">#REF!</definedName>
    <definedName name="_2C_15">#REF!</definedName>
    <definedName name="_2C_16">#REF!</definedName>
    <definedName name="_2C_17">#REF!</definedName>
    <definedName name="_2C_18">#REF!</definedName>
    <definedName name="_2C_19">#REF!</definedName>
    <definedName name="_2C_2">#REF!</definedName>
    <definedName name="_2C_20">#REF!</definedName>
    <definedName name="_2C_21">#REF!</definedName>
    <definedName name="_2C_22">#REF!</definedName>
    <definedName name="_2C_23">#REF!</definedName>
    <definedName name="_2C_24">#REF!</definedName>
    <definedName name="_2C_25">#REF!</definedName>
    <definedName name="_2C_26">#REF!</definedName>
    <definedName name="_2C_27">#REF!</definedName>
    <definedName name="_2C_28">#REF!</definedName>
    <definedName name="_2C_29">#REF!</definedName>
    <definedName name="_2C_3">#REF!</definedName>
    <definedName name="_2C_30">#REF!</definedName>
    <definedName name="_2C_4">#REF!</definedName>
    <definedName name="_2C_5">#REF!</definedName>
    <definedName name="_2C_6">#REF!</definedName>
    <definedName name="_2C_7">#REF!</definedName>
    <definedName name="_2C_8">#REF!</definedName>
    <definedName name="_2C_9">#REF!</definedName>
    <definedName name="_2월">#REF!</definedName>
    <definedName name="_3A_1">#REF!</definedName>
    <definedName name="_3A_10">#REF!</definedName>
    <definedName name="_3A_11">#REF!</definedName>
    <definedName name="_3A_12">#REF!</definedName>
    <definedName name="_3A_13">#REF!</definedName>
    <definedName name="_3A_14">#REF!</definedName>
    <definedName name="_3A_15">#REF!</definedName>
    <definedName name="_3A_16">#REF!</definedName>
    <definedName name="_3A_17">#REF!</definedName>
    <definedName name="_3A_18">#REF!</definedName>
    <definedName name="_3A_19">#REF!</definedName>
    <definedName name="_3A_2">#REF!</definedName>
    <definedName name="_3A_20">#REF!</definedName>
    <definedName name="_3A_21">#REF!</definedName>
    <definedName name="_3A_22">#REF!</definedName>
    <definedName name="_3A_23">#REF!</definedName>
    <definedName name="_3A_24">#REF!</definedName>
    <definedName name="_3A_25">#REF!</definedName>
    <definedName name="_3A_26">#REF!</definedName>
    <definedName name="_3A_27">#REF!</definedName>
    <definedName name="_3A_28">#REF!</definedName>
    <definedName name="_3A_29">#REF!</definedName>
    <definedName name="_3A_3">#REF!</definedName>
    <definedName name="_3A_30">#REF!</definedName>
    <definedName name="_3A_4">#REF!</definedName>
    <definedName name="_3A_5">#REF!</definedName>
    <definedName name="_3A_6">#REF!</definedName>
    <definedName name="_3A_7">#REF!</definedName>
    <definedName name="_3A_8">#REF!</definedName>
    <definedName name="_3A_9">#REF!</definedName>
    <definedName name="_3AA1_">[2]공사내역!$A$2</definedName>
    <definedName name="_3B_1">#REF!</definedName>
    <definedName name="_3B_10">#REF!</definedName>
    <definedName name="_3B_11">#REF!</definedName>
    <definedName name="_3B_12">#REF!</definedName>
    <definedName name="_3B_13">#REF!</definedName>
    <definedName name="_3B_14">#REF!</definedName>
    <definedName name="_3B_15">#REF!</definedName>
    <definedName name="_3B_16">#REF!</definedName>
    <definedName name="_3B_17">#REF!</definedName>
    <definedName name="_3B_18">#REF!</definedName>
    <definedName name="_3B_19">#REF!</definedName>
    <definedName name="_3B_2">#REF!</definedName>
    <definedName name="_3B_20">#REF!</definedName>
    <definedName name="_3B_21">#REF!</definedName>
    <definedName name="_3B_22">#REF!</definedName>
    <definedName name="_3B_23">#REF!</definedName>
    <definedName name="_3B_24">#REF!</definedName>
    <definedName name="_3B_25">#REF!</definedName>
    <definedName name="_3B_26">#REF!</definedName>
    <definedName name="_3B_27">#REF!</definedName>
    <definedName name="_3B_28">#REF!</definedName>
    <definedName name="_3B_29">#REF!</definedName>
    <definedName name="_3B_3">#REF!</definedName>
    <definedName name="_3B_30">#REF!</definedName>
    <definedName name="_3B_4">#REF!</definedName>
    <definedName name="_3B_5">#REF!</definedName>
    <definedName name="_3B_6">#REF!</definedName>
    <definedName name="_3B_7">#REF!</definedName>
    <definedName name="_3B_8">#REF!</definedName>
    <definedName name="_3B_9">#REF!</definedName>
    <definedName name="_3C_1">#REF!</definedName>
    <definedName name="_3C_10">#REF!</definedName>
    <definedName name="_3C_11">#REF!</definedName>
    <definedName name="_3C_12">#REF!</definedName>
    <definedName name="_3C_13">#REF!</definedName>
    <definedName name="_3C_14">#REF!</definedName>
    <definedName name="_3C_15">#REF!</definedName>
    <definedName name="_3C_16">#REF!</definedName>
    <definedName name="_3C_17">#REF!</definedName>
    <definedName name="_3C_18">#REF!</definedName>
    <definedName name="_3C_19">#REF!</definedName>
    <definedName name="_3C_2">#REF!</definedName>
    <definedName name="_3C_20">#REF!</definedName>
    <definedName name="_3C_21">#REF!</definedName>
    <definedName name="_3C_22">#REF!</definedName>
    <definedName name="_3C_23">#REF!</definedName>
    <definedName name="_3C_24">#REF!</definedName>
    <definedName name="_3C_25">#REF!</definedName>
    <definedName name="_3C_26">#REF!</definedName>
    <definedName name="_3C_27">#REF!</definedName>
    <definedName name="_3C_28">#REF!</definedName>
    <definedName name="_3C_29">#REF!</definedName>
    <definedName name="_3C_3">#REF!</definedName>
    <definedName name="_3C_30">#REF!</definedName>
    <definedName name="_3C_4">#REF!</definedName>
    <definedName name="_3C_5">#REF!</definedName>
    <definedName name="_3C_6">#REF!</definedName>
    <definedName name="_3C_7">#REF!</definedName>
    <definedName name="_3C_8">#REF!</definedName>
    <definedName name="_3C_9">#REF!</definedName>
    <definedName name="_3월">#REF!</definedName>
    <definedName name="_4A_1">#REF!</definedName>
    <definedName name="_4A_10">#REF!</definedName>
    <definedName name="_4A_11">#REF!</definedName>
    <definedName name="_4A_12">#REF!</definedName>
    <definedName name="_4A_13">#REF!</definedName>
    <definedName name="_4A_14">#REF!</definedName>
    <definedName name="_4A_15">#REF!</definedName>
    <definedName name="_4A_16">#REF!</definedName>
    <definedName name="_4A_17">#REF!</definedName>
    <definedName name="_4A_18">#REF!</definedName>
    <definedName name="_4A_19">#REF!</definedName>
    <definedName name="_4A_2">#REF!</definedName>
    <definedName name="_4A_20">#REF!</definedName>
    <definedName name="_4A_21">#REF!</definedName>
    <definedName name="_4A_22">#REF!</definedName>
    <definedName name="_4A_23">#REF!</definedName>
    <definedName name="_4A_24">#REF!</definedName>
    <definedName name="_4A_25">#REF!</definedName>
    <definedName name="_4A_26">#REF!</definedName>
    <definedName name="_4A_27">#REF!</definedName>
    <definedName name="_4A_28">#REF!</definedName>
    <definedName name="_4A_29">#REF!</definedName>
    <definedName name="_4A_3">#REF!</definedName>
    <definedName name="_4A_30">#REF!</definedName>
    <definedName name="_4A_4">#REF!</definedName>
    <definedName name="_4A_5">#REF!</definedName>
    <definedName name="_4A_6">#REF!</definedName>
    <definedName name="_4A_7">#REF!</definedName>
    <definedName name="_4A_8">#REF!</definedName>
    <definedName name="_4A_9">#REF!</definedName>
    <definedName name="_4B_1">#REF!</definedName>
    <definedName name="_4B_10">#REF!</definedName>
    <definedName name="_4B_11">#REF!</definedName>
    <definedName name="_4B_12">#REF!</definedName>
    <definedName name="_4B_13">#REF!</definedName>
    <definedName name="_4B_14">#REF!</definedName>
    <definedName name="_4B_15">#REF!</definedName>
    <definedName name="_4B_16">#REF!</definedName>
    <definedName name="_4B_17">#REF!</definedName>
    <definedName name="_4B_18">#REF!</definedName>
    <definedName name="_4B_19">#REF!</definedName>
    <definedName name="_4B_2">#REF!</definedName>
    <definedName name="_4B_20">#REF!</definedName>
    <definedName name="_4B_21">#REF!</definedName>
    <definedName name="_4B_22">#REF!</definedName>
    <definedName name="_4B_23">#REF!</definedName>
    <definedName name="_4B_24">#REF!</definedName>
    <definedName name="_4B_25">#REF!</definedName>
    <definedName name="_4B_26">#REF!</definedName>
    <definedName name="_4B_27">#REF!</definedName>
    <definedName name="_4B_28">#REF!</definedName>
    <definedName name="_4B_29">#REF!</definedName>
    <definedName name="_4B_3">#REF!</definedName>
    <definedName name="_4B_30">#REF!</definedName>
    <definedName name="_4B_4">#REF!</definedName>
    <definedName name="_4B_5">#REF!</definedName>
    <definedName name="_4B_6">#REF!</definedName>
    <definedName name="_4B_7">#REF!</definedName>
    <definedName name="_4B_8">#REF!</definedName>
    <definedName name="_4B_9">#REF!</definedName>
    <definedName name="_4C_1">#REF!</definedName>
    <definedName name="_4C_10">#REF!</definedName>
    <definedName name="_4C_11">#REF!</definedName>
    <definedName name="_4C_12">#REF!</definedName>
    <definedName name="_4C_13">#REF!</definedName>
    <definedName name="_4C_14">#REF!</definedName>
    <definedName name="_4C_15">#REF!</definedName>
    <definedName name="_4C_16">#REF!</definedName>
    <definedName name="_4C_17">#REF!</definedName>
    <definedName name="_4C_18">#REF!</definedName>
    <definedName name="_4C_19">#REF!</definedName>
    <definedName name="_4C_2">#REF!</definedName>
    <definedName name="_4C_20">#REF!</definedName>
    <definedName name="_4C_21">#REF!</definedName>
    <definedName name="_4C_22">#REF!</definedName>
    <definedName name="_4C_23">#REF!</definedName>
    <definedName name="_4C_24">#REF!</definedName>
    <definedName name="_4C_25">#REF!</definedName>
    <definedName name="_4C_26">#REF!</definedName>
    <definedName name="_4C_27">#REF!</definedName>
    <definedName name="_4C_28">#REF!</definedName>
    <definedName name="_4C_29">#REF!</definedName>
    <definedName name="_4C_3">#REF!</definedName>
    <definedName name="_4C_30">#REF!</definedName>
    <definedName name="_4C_4">#REF!</definedName>
    <definedName name="_4C_5">#REF!</definedName>
    <definedName name="_4C_6">#REF!</definedName>
    <definedName name="_4C_7">#REF!</definedName>
    <definedName name="_4C_8">#REF!</definedName>
    <definedName name="_4C_9">#REF!</definedName>
    <definedName name="_4G_0Extr">#REF!</definedName>
    <definedName name="_4월">#REF!</definedName>
    <definedName name="_5A_1">#REF!</definedName>
    <definedName name="_5A_10">#REF!</definedName>
    <definedName name="_5A_11">#REF!</definedName>
    <definedName name="_5A_12">#REF!</definedName>
    <definedName name="_5A_13">#REF!</definedName>
    <definedName name="_5A_14">#REF!</definedName>
    <definedName name="_5A_15">#REF!</definedName>
    <definedName name="_5A_16">#REF!</definedName>
    <definedName name="_5A_17">#REF!</definedName>
    <definedName name="_5A_18">#REF!</definedName>
    <definedName name="_5A_19">#REF!</definedName>
    <definedName name="_5A_2">#REF!</definedName>
    <definedName name="_5A_20">#REF!</definedName>
    <definedName name="_5A_21">#REF!</definedName>
    <definedName name="_5A_22">#REF!</definedName>
    <definedName name="_5A_23">#REF!</definedName>
    <definedName name="_5A_24">#REF!</definedName>
    <definedName name="_5A_25">#REF!</definedName>
    <definedName name="_5A_26">#REF!</definedName>
    <definedName name="_5A_27">#REF!</definedName>
    <definedName name="_5A_28">#REF!</definedName>
    <definedName name="_5A_29">#REF!</definedName>
    <definedName name="_5A_3">#REF!</definedName>
    <definedName name="_5A_30">#REF!</definedName>
    <definedName name="_5A_4">#REF!</definedName>
    <definedName name="_5A_5">#REF!</definedName>
    <definedName name="_5A_6">#REF!</definedName>
    <definedName name="_5A_7">#REF!</definedName>
    <definedName name="_5A_8">#REF!</definedName>
    <definedName name="_5A_9">#REF!</definedName>
    <definedName name="_5B_1">#REF!</definedName>
    <definedName name="_5B_10">#REF!</definedName>
    <definedName name="_5B_11">#REF!</definedName>
    <definedName name="_5B_12">#REF!</definedName>
    <definedName name="_5B_13">#REF!</definedName>
    <definedName name="_5B_14">#REF!</definedName>
    <definedName name="_5B_15">#REF!</definedName>
    <definedName name="_5B_16">#REF!</definedName>
    <definedName name="_5B_17">#REF!</definedName>
    <definedName name="_5B_18">#REF!</definedName>
    <definedName name="_5B_19">#REF!</definedName>
    <definedName name="_5B_2">#REF!</definedName>
    <definedName name="_5B_20">#REF!</definedName>
    <definedName name="_5B_21">#REF!</definedName>
    <definedName name="_5B_22">#REF!</definedName>
    <definedName name="_5B_23">#REF!</definedName>
    <definedName name="_5B_24">#REF!</definedName>
    <definedName name="_5B_25">#REF!</definedName>
    <definedName name="_5B_26">#REF!</definedName>
    <definedName name="_5B_27">#REF!</definedName>
    <definedName name="_5B_28">#REF!</definedName>
    <definedName name="_5B_29">#REF!</definedName>
    <definedName name="_5B_3">#REF!</definedName>
    <definedName name="_5B_30">#REF!</definedName>
    <definedName name="_5B_4">#REF!</definedName>
    <definedName name="_5B_5">#REF!</definedName>
    <definedName name="_5B_6">#REF!</definedName>
    <definedName name="_5B_7">#REF!</definedName>
    <definedName name="_5B_8">#REF!</definedName>
    <definedName name="_5B_9">#REF!</definedName>
    <definedName name="_5C_1">#REF!</definedName>
    <definedName name="_5C_10">#REF!</definedName>
    <definedName name="_5C_11">#REF!</definedName>
    <definedName name="_5C_12">#REF!</definedName>
    <definedName name="_5C_13">#REF!</definedName>
    <definedName name="_5C_14">#REF!</definedName>
    <definedName name="_5C_15">#REF!</definedName>
    <definedName name="_5C_16">#REF!</definedName>
    <definedName name="_5C_17">#REF!</definedName>
    <definedName name="_5C_18">#REF!</definedName>
    <definedName name="_5C_19">#REF!</definedName>
    <definedName name="_5C_2">#REF!</definedName>
    <definedName name="_5C_20">#REF!</definedName>
    <definedName name="_5C_21">#REF!</definedName>
    <definedName name="_5C_22">#REF!</definedName>
    <definedName name="_5C_23">#REF!</definedName>
    <definedName name="_5C_24">#REF!</definedName>
    <definedName name="_5C_25">#REF!</definedName>
    <definedName name="_5C_26">#REF!</definedName>
    <definedName name="_5C_27">#REF!</definedName>
    <definedName name="_5C_28">#REF!</definedName>
    <definedName name="_5C_29">#REF!</definedName>
    <definedName name="_5C_3">#REF!</definedName>
    <definedName name="_5C_30">#REF!</definedName>
    <definedName name="_5C_4">#REF!</definedName>
    <definedName name="_5C_5">#REF!</definedName>
    <definedName name="_5C_6">#REF!</definedName>
    <definedName name="_5C_7">#REF!</definedName>
    <definedName name="_5C_8">#REF!</definedName>
    <definedName name="_5C_9">#REF!</definedName>
    <definedName name="_5G_0Extract">#REF!</definedName>
    <definedName name="_5월">#REF!</definedName>
    <definedName name="_6A_1">#REF!</definedName>
    <definedName name="_6A_10">#REF!</definedName>
    <definedName name="_6A_11">#REF!</definedName>
    <definedName name="_6A_12">#REF!</definedName>
    <definedName name="_6A_13">#REF!</definedName>
    <definedName name="_6A_14">#REF!</definedName>
    <definedName name="_6A_15">#REF!</definedName>
    <definedName name="_6A_16">#REF!</definedName>
    <definedName name="_6A_17">#REF!</definedName>
    <definedName name="_6A_18">#REF!</definedName>
    <definedName name="_6A_19">#REF!</definedName>
    <definedName name="_6A_2">#REF!</definedName>
    <definedName name="_6A_20">#REF!</definedName>
    <definedName name="_6A_21">#REF!</definedName>
    <definedName name="_6A_22">#REF!</definedName>
    <definedName name="_6A_23">#REF!</definedName>
    <definedName name="_6A_24">#REF!</definedName>
    <definedName name="_6A_25">#REF!</definedName>
    <definedName name="_6A_26">#REF!</definedName>
    <definedName name="_6A_27">#REF!</definedName>
    <definedName name="_6A_28">#REF!</definedName>
    <definedName name="_6A_29">#REF!</definedName>
    <definedName name="_6A_3">#REF!</definedName>
    <definedName name="_6A_30">#REF!</definedName>
    <definedName name="_6A_4">#REF!</definedName>
    <definedName name="_6A_5">#REF!</definedName>
    <definedName name="_6A_6">#REF!</definedName>
    <definedName name="_6A_7">#REF!</definedName>
    <definedName name="_6A_8">#REF!</definedName>
    <definedName name="_6A_9">#REF!</definedName>
    <definedName name="_6B_1">#REF!</definedName>
    <definedName name="_6B_10">#REF!</definedName>
    <definedName name="_6B_11">#REF!</definedName>
    <definedName name="_6B_12">#REF!</definedName>
    <definedName name="_6B_13">#REF!</definedName>
    <definedName name="_6B_14">#REF!</definedName>
    <definedName name="_6B_15">#REF!</definedName>
    <definedName name="_6B_16">#REF!</definedName>
    <definedName name="_6B_17">#REF!</definedName>
    <definedName name="_6B_18">#REF!</definedName>
    <definedName name="_6B_19">#REF!</definedName>
    <definedName name="_6B_2">#REF!</definedName>
    <definedName name="_6B_20">#REF!</definedName>
    <definedName name="_6B_21">#REF!</definedName>
    <definedName name="_6B_22">#REF!</definedName>
    <definedName name="_6B_23">#REF!</definedName>
    <definedName name="_6B_24">#REF!</definedName>
    <definedName name="_6B_25">#REF!</definedName>
    <definedName name="_6B_26">#REF!</definedName>
    <definedName name="_6B_27">#REF!</definedName>
    <definedName name="_6B_28">#REF!</definedName>
    <definedName name="_6B_29">#REF!</definedName>
    <definedName name="_6B_3">#REF!</definedName>
    <definedName name="_6B_30">#REF!</definedName>
    <definedName name="_6B_4">#REF!</definedName>
    <definedName name="_6B_5">#REF!</definedName>
    <definedName name="_6B_6">#REF!</definedName>
    <definedName name="_6B_7">#REF!</definedName>
    <definedName name="_6B_8">#REF!</definedName>
    <definedName name="_6B_9">#REF!</definedName>
    <definedName name="_6C_1">#REF!</definedName>
    <definedName name="_6C_10">#REF!</definedName>
    <definedName name="_6C_11">#REF!</definedName>
    <definedName name="_6C_12">#REF!</definedName>
    <definedName name="_6C_13">#REF!</definedName>
    <definedName name="_6C_14">#REF!</definedName>
    <definedName name="_6C_15">#REF!</definedName>
    <definedName name="_6C_16">#REF!</definedName>
    <definedName name="_6C_17">#REF!</definedName>
    <definedName name="_6C_18">#REF!</definedName>
    <definedName name="_6C_19">#REF!</definedName>
    <definedName name="_6C_2">#REF!</definedName>
    <definedName name="_6C_20">#REF!</definedName>
    <definedName name="_6C_21">#REF!</definedName>
    <definedName name="_6C_22">#REF!</definedName>
    <definedName name="_6C_23">#REF!</definedName>
    <definedName name="_6C_24">#REF!</definedName>
    <definedName name="_6C_25">#REF!</definedName>
    <definedName name="_6C_26">#REF!</definedName>
    <definedName name="_6C_27">#REF!</definedName>
    <definedName name="_6C_28">#REF!</definedName>
    <definedName name="_6C_29">#REF!</definedName>
    <definedName name="_6C_3">#REF!</definedName>
    <definedName name="_6C_30">#REF!</definedName>
    <definedName name="_6C_4">#REF!</definedName>
    <definedName name="_6C_5">#REF!</definedName>
    <definedName name="_6C_6">#REF!</definedName>
    <definedName name="_6C_7">#REF!</definedName>
    <definedName name="_6C_8">#REF!</definedName>
    <definedName name="_6C_9">#REF!</definedName>
    <definedName name="_6월">#REF!</definedName>
    <definedName name="_7A_1">#REF!</definedName>
    <definedName name="_7A_10">#REF!</definedName>
    <definedName name="_7A_11">#REF!</definedName>
    <definedName name="_7A_12">#REF!</definedName>
    <definedName name="_7A_13">#REF!</definedName>
    <definedName name="_7A_14">#REF!</definedName>
    <definedName name="_7A_15">#REF!</definedName>
    <definedName name="_7A_16">#REF!</definedName>
    <definedName name="_7A_17">#REF!</definedName>
    <definedName name="_7A_18">#REF!</definedName>
    <definedName name="_7A_19">#REF!</definedName>
    <definedName name="_7A_2">#REF!</definedName>
    <definedName name="_7A_20">#REF!</definedName>
    <definedName name="_7A_21">#REF!</definedName>
    <definedName name="_7A_22">#REF!</definedName>
    <definedName name="_7A_23">#REF!</definedName>
    <definedName name="_7A_24">#REF!</definedName>
    <definedName name="_7A_25">#REF!</definedName>
    <definedName name="_7A_26">#REF!</definedName>
    <definedName name="_7A_27">#REF!</definedName>
    <definedName name="_7A_28">#REF!</definedName>
    <definedName name="_7A_29">#REF!</definedName>
    <definedName name="_7A_3">#REF!</definedName>
    <definedName name="_7A_30">#REF!</definedName>
    <definedName name="_7A_4">#REF!</definedName>
    <definedName name="_7A_5">#REF!</definedName>
    <definedName name="_7A_6">#REF!</definedName>
    <definedName name="_7A_7">#REF!</definedName>
    <definedName name="_7A_8">#REF!</definedName>
    <definedName name="_7A_9">#REF!</definedName>
    <definedName name="_7B_1">#REF!</definedName>
    <definedName name="_7B_10">#REF!</definedName>
    <definedName name="_7B_11">#REF!</definedName>
    <definedName name="_7B_12">#REF!</definedName>
    <definedName name="_7B_13">#REF!</definedName>
    <definedName name="_7B_14">#REF!</definedName>
    <definedName name="_7B_15">#REF!</definedName>
    <definedName name="_7B_16">#REF!</definedName>
    <definedName name="_7B_17">#REF!</definedName>
    <definedName name="_7B_18">#REF!</definedName>
    <definedName name="_7B_19">#REF!</definedName>
    <definedName name="_7B_2">#REF!</definedName>
    <definedName name="_7B_20">#REF!</definedName>
    <definedName name="_7B_21">#REF!</definedName>
    <definedName name="_7B_22">#REF!</definedName>
    <definedName name="_7B_23">#REF!</definedName>
    <definedName name="_7B_24">#REF!</definedName>
    <definedName name="_7B_25">#REF!</definedName>
    <definedName name="_7B_26">#REF!</definedName>
    <definedName name="_7B_27">#REF!</definedName>
    <definedName name="_7B_28">#REF!</definedName>
    <definedName name="_7B_29">#REF!</definedName>
    <definedName name="_7B_3">#REF!</definedName>
    <definedName name="_7B_30">#REF!</definedName>
    <definedName name="_7B_4">#REF!</definedName>
    <definedName name="_7B_5">#REF!</definedName>
    <definedName name="_7B_6">#REF!</definedName>
    <definedName name="_7B_7">#REF!</definedName>
    <definedName name="_7B_8">#REF!</definedName>
    <definedName name="_7B_9">#REF!</definedName>
    <definedName name="_7C_1">#REF!</definedName>
    <definedName name="_7C_10">#REF!</definedName>
    <definedName name="_7C_11">#REF!</definedName>
    <definedName name="_7C_12">#REF!</definedName>
    <definedName name="_7C_13">#REF!</definedName>
    <definedName name="_7C_14">#REF!</definedName>
    <definedName name="_7C_15">#REF!</definedName>
    <definedName name="_7C_16">#REF!</definedName>
    <definedName name="_7C_17">#REF!</definedName>
    <definedName name="_7C_18">#REF!</definedName>
    <definedName name="_7C_19">#REF!</definedName>
    <definedName name="_7C_2">#REF!</definedName>
    <definedName name="_7C_20">#REF!</definedName>
    <definedName name="_7C_21">#REF!</definedName>
    <definedName name="_7C_22">#REF!</definedName>
    <definedName name="_7C_23">#REF!</definedName>
    <definedName name="_7C_24">#REF!</definedName>
    <definedName name="_7C_25">#REF!</definedName>
    <definedName name="_7C_26">#REF!</definedName>
    <definedName name="_7C_27">#REF!</definedName>
    <definedName name="_7C_28">#REF!</definedName>
    <definedName name="_7C_29">#REF!</definedName>
    <definedName name="_7C_3">#REF!</definedName>
    <definedName name="_7C_30">#REF!</definedName>
    <definedName name="_7C_4">#REF!</definedName>
    <definedName name="_7C_5">#REF!</definedName>
    <definedName name="_7C_6">#REF!</definedName>
    <definedName name="_7C_7">#REF!</definedName>
    <definedName name="_7C_8">#REF!</definedName>
    <definedName name="_7C_9">#REF!</definedName>
    <definedName name="_8A_1">#REF!</definedName>
    <definedName name="_8A_10">#REF!</definedName>
    <definedName name="_8A_11">#REF!</definedName>
    <definedName name="_8A_12">#REF!</definedName>
    <definedName name="_8A_13">#REF!</definedName>
    <definedName name="_8A_14">#REF!</definedName>
    <definedName name="_8A_15">#REF!</definedName>
    <definedName name="_8A_16">#REF!</definedName>
    <definedName name="_8A_17">#REF!</definedName>
    <definedName name="_8A_18">#REF!</definedName>
    <definedName name="_8A_19">#REF!</definedName>
    <definedName name="_8A_2">#REF!</definedName>
    <definedName name="_8A_20">#REF!</definedName>
    <definedName name="_8A_21">#REF!</definedName>
    <definedName name="_8A_22">#REF!</definedName>
    <definedName name="_8A_23">#REF!</definedName>
    <definedName name="_8A_24">#REF!</definedName>
    <definedName name="_8A_25">#REF!</definedName>
    <definedName name="_8A_26">#REF!</definedName>
    <definedName name="_8A_27">#REF!</definedName>
    <definedName name="_8A_28">#REF!</definedName>
    <definedName name="_8A_29">#REF!</definedName>
    <definedName name="_8A_3">#REF!</definedName>
    <definedName name="_8A_30">#REF!</definedName>
    <definedName name="_8A_4">#REF!</definedName>
    <definedName name="_8A_5">#REF!</definedName>
    <definedName name="_8A_6">#REF!</definedName>
    <definedName name="_8A_7">#REF!</definedName>
    <definedName name="_8A_8">#REF!</definedName>
    <definedName name="_8A_9">#REF!</definedName>
    <definedName name="_8B_1">#REF!</definedName>
    <definedName name="_8B_10">#REF!</definedName>
    <definedName name="_8B_11">#REF!</definedName>
    <definedName name="_8B_12">#REF!</definedName>
    <definedName name="_8B_13">#REF!</definedName>
    <definedName name="_8B_14">#REF!</definedName>
    <definedName name="_8B_15">#REF!</definedName>
    <definedName name="_8B_16">#REF!</definedName>
    <definedName name="_8B_17">#REF!</definedName>
    <definedName name="_8B_18">#REF!</definedName>
    <definedName name="_8B_19">#REF!</definedName>
    <definedName name="_8B_2">#REF!</definedName>
    <definedName name="_8B_20">#REF!</definedName>
    <definedName name="_8B_21">#REF!</definedName>
    <definedName name="_8B_22">#REF!</definedName>
    <definedName name="_8B_23">#REF!</definedName>
    <definedName name="_8B_24">#REF!</definedName>
    <definedName name="_8B_25">#REF!</definedName>
    <definedName name="_8B_26">#REF!</definedName>
    <definedName name="_8B_27">#REF!</definedName>
    <definedName name="_8B_28">#REF!</definedName>
    <definedName name="_8B_29">#REF!</definedName>
    <definedName name="_8B_3">#REF!</definedName>
    <definedName name="_8B_30">#REF!</definedName>
    <definedName name="_8B_4">#REF!</definedName>
    <definedName name="_8B_5">#REF!</definedName>
    <definedName name="_8B_6">#REF!</definedName>
    <definedName name="_8B_7">#REF!</definedName>
    <definedName name="_8B_8">#REF!</definedName>
    <definedName name="_8B_9">#REF!</definedName>
    <definedName name="_8C_1">#REF!</definedName>
    <definedName name="_8C_10">#REF!</definedName>
    <definedName name="_8C_11">#REF!</definedName>
    <definedName name="_8C_12">#REF!</definedName>
    <definedName name="_8C_13">#REF!</definedName>
    <definedName name="_8C_14">#REF!</definedName>
    <definedName name="_8C_15">#REF!</definedName>
    <definedName name="_8C_16">#REF!</definedName>
    <definedName name="_8C_17">#REF!</definedName>
    <definedName name="_8C_18">#REF!</definedName>
    <definedName name="_8C_19">#REF!</definedName>
    <definedName name="_8C_2">#REF!</definedName>
    <definedName name="_8C_20">#REF!</definedName>
    <definedName name="_8C_21">#REF!</definedName>
    <definedName name="_8C_22">#REF!</definedName>
    <definedName name="_8C_23">#REF!</definedName>
    <definedName name="_8C_24">#REF!</definedName>
    <definedName name="_8C_25">#REF!</definedName>
    <definedName name="_8C_26">#REF!</definedName>
    <definedName name="_8C_27">#REF!</definedName>
    <definedName name="_8C_28">#REF!</definedName>
    <definedName name="_8C_29">#REF!</definedName>
    <definedName name="_8C_3">#REF!</definedName>
    <definedName name="_8C_30">#REF!</definedName>
    <definedName name="_8C_4">#REF!</definedName>
    <definedName name="_8C_5">#REF!</definedName>
    <definedName name="_8C_6">#REF!</definedName>
    <definedName name="_8C_7">#REF!</definedName>
    <definedName name="_8C_8">#REF!</definedName>
    <definedName name="_8C_9">#REF!</definedName>
    <definedName name="_9A_1">#REF!</definedName>
    <definedName name="_9A_10">#REF!</definedName>
    <definedName name="_9A_11">#REF!</definedName>
    <definedName name="_9A_12">#REF!</definedName>
    <definedName name="_9A_13">#REF!</definedName>
    <definedName name="_9A_14">#REF!</definedName>
    <definedName name="_9A_15">#REF!</definedName>
    <definedName name="_9A_16">#REF!</definedName>
    <definedName name="_9A_17">#REF!</definedName>
    <definedName name="_9A_18">#REF!</definedName>
    <definedName name="_9A_19">#REF!</definedName>
    <definedName name="_9A_2">#REF!</definedName>
    <definedName name="_9A_20">#REF!</definedName>
    <definedName name="_9A_21">#REF!</definedName>
    <definedName name="_9A_22">#REF!</definedName>
    <definedName name="_9A_23">#REF!</definedName>
    <definedName name="_9A_24">#REF!</definedName>
    <definedName name="_9A_25">#REF!</definedName>
    <definedName name="_9A_26">#REF!</definedName>
    <definedName name="_9A_27">#REF!</definedName>
    <definedName name="_9A_28">#REF!</definedName>
    <definedName name="_9A_29">#REF!</definedName>
    <definedName name="_9A_3">#REF!</definedName>
    <definedName name="_9A_30">#REF!</definedName>
    <definedName name="_9A_4">#REF!</definedName>
    <definedName name="_9A_5">#REF!</definedName>
    <definedName name="_9A_6">#REF!</definedName>
    <definedName name="_9A_7">#REF!</definedName>
    <definedName name="_9A_8">#REF!</definedName>
    <definedName name="_9A_9">#REF!</definedName>
    <definedName name="_9B_1">#REF!</definedName>
    <definedName name="_9B_10">#REF!</definedName>
    <definedName name="_9B_11">#REF!</definedName>
    <definedName name="_9B_12">#REF!</definedName>
    <definedName name="_9B_13">#REF!</definedName>
    <definedName name="_9B_14">#REF!</definedName>
    <definedName name="_9B_15">#REF!</definedName>
    <definedName name="_9B_16">#REF!</definedName>
    <definedName name="_9B_17">#REF!</definedName>
    <definedName name="_9B_18">#REF!</definedName>
    <definedName name="_9B_19">#REF!</definedName>
    <definedName name="_9B_2">#REF!</definedName>
    <definedName name="_9B_20">#REF!</definedName>
    <definedName name="_9B_21">#REF!</definedName>
    <definedName name="_9B_22">#REF!</definedName>
    <definedName name="_9B_23">#REF!</definedName>
    <definedName name="_9B_24">#REF!</definedName>
    <definedName name="_9B_25">#REF!</definedName>
    <definedName name="_9B_26">#REF!</definedName>
    <definedName name="_9B_27">#REF!</definedName>
    <definedName name="_9B_28">#REF!</definedName>
    <definedName name="_9B_29">#REF!</definedName>
    <definedName name="_9B_3">#REF!</definedName>
    <definedName name="_9B_30">#REF!</definedName>
    <definedName name="_9B_4">#REF!</definedName>
    <definedName name="_9B_5">#REF!</definedName>
    <definedName name="_9B_6">#REF!</definedName>
    <definedName name="_9B_7">#REF!</definedName>
    <definedName name="_9B_8">#REF!</definedName>
    <definedName name="_9B_9">#REF!</definedName>
    <definedName name="_9C_1">#REF!</definedName>
    <definedName name="_9C_10">#REF!</definedName>
    <definedName name="_9C_11">#REF!</definedName>
    <definedName name="_9C_12">#REF!</definedName>
    <definedName name="_9C_13">#REF!</definedName>
    <definedName name="_9C_14">#REF!</definedName>
    <definedName name="_9C_15">#REF!</definedName>
    <definedName name="_9C_16">#REF!</definedName>
    <definedName name="_9C_17">#REF!</definedName>
    <definedName name="_9C_18">#REF!</definedName>
    <definedName name="_9C_19">#REF!</definedName>
    <definedName name="_9C_2">#REF!</definedName>
    <definedName name="_9C_20">#REF!</definedName>
    <definedName name="_9C_21">#REF!</definedName>
    <definedName name="_9C_22">#REF!</definedName>
    <definedName name="_9C_23">#REF!</definedName>
    <definedName name="_9C_24">#REF!</definedName>
    <definedName name="_9C_25">#REF!</definedName>
    <definedName name="_9C_26">#REF!</definedName>
    <definedName name="_9C_27">#REF!</definedName>
    <definedName name="_9C_28">#REF!</definedName>
    <definedName name="_9C_29">#REF!</definedName>
    <definedName name="_9C_3">#REF!</definedName>
    <definedName name="_9C_30">#REF!</definedName>
    <definedName name="_9C_4">#REF!</definedName>
    <definedName name="_9C_5">#REF!</definedName>
    <definedName name="_9C_6">#REF!</definedName>
    <definedName name="_9C_7">#REF!</definedName>
    <definedName name="_9C_8">#REF!</definedName>
    <definedName name="_9C_9">#REF!</definedName>
    <definedName name="_B1">#REF!</definedName>
    <definedName name="_B2">#REF!</definedName>
    <definedName name="_B22">[3]일위대가!$A$1400:$IV$1413=[3]일위대가!$A$1400</definedName>
    <definedName name="_B3">#REF!</definedName>
    <definedName name="_B4">#REF!</definedName>
    <definedName name="_BVS1">#REF!</definedName>
    <definedName name="_BVS2">#REF!</definedName>
    <definedName name="_Fill" localSheetId="12" hidden="1">#REF!</definedName>
    <definedName name="_Fill" hidden="1">#REF!</definedName>
    <definedName name="_H1">#REF!</definedName>
    <definedName name="_H2">'[4]Man Hole-2'!#REF!</definedName>
    <definedName name="_H3">'[4]Man Hole-2'!#REF!</definedName>
    <definedName name="_H4">#REF!</definedName>
    <definedName name="_H5">#REF!</definedName>
    <definedName name="_H6">#REF!</definedName>
    <definedName name="_H7">#REF!</definedName>
    <definedName name="_H8">#REF!</definedName>
    <definedName name="_H9">#REF!</definedName>
    <definedName name="_HOW2">#REF!</definedName>
    <definedName name="_HSH1">#REF!</definedName>
    <definedName name="_HSH2">#REF!</definedName>
    <definedName name="_hun1">[1]설계조건!#REF!</definedName>
    <definedName name="_hun2">[1]설계조건!#REF!</definedName>
    <definedName name="_JA2">#REF!</definedName>
    <definedName name="_JS1">#REF!</definedName>
    <definedName name="_JS2">#REF!</definedName>
    <definedName name="_K02">[3]일위대가!$A$732:$IV$745=[3]일위대가!$A$732</definedName>
    <definedName name="_Key1" localSheetId="12" hidden="1">#REF!</definedName>
    <definedName name="_Key1" hidden="1">#REF!</definedName>
    <definedName name="_Key2" localSheetId="12" hidden="1">#REF!</definedName>
    <definedName name="_Key2" hidden="1">#REF!</definedName>
    <definedName name="_L1">#REF!</definedName>
    <definedName name="_L2">#REF!</definedName>
    <definedName name="_L3">#REF!</definedName>
    <definedName name="_L4">#REF!</definedName>
    <definedName name="_L5">#REF!</definedName>
    <definedName name="_L6">#REF!</definedName>
    <definedName name="_L7">#REF!</definedName>
    <definedName name="_L8">#REF!</definedName>
    <definedName name="_L9">#REF!</definedName>
    <definedName name="_LS1">#REF!</definedName>
    <definedName name="_LS2">#REF!</definedName>
    <definedName name="_LS3">#REF!</definedName>
    <definedName name="_LS4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03">[3]일위대가!$A$1516:$IV$1529=[3]일위대가!$A$1516</definedName>
    <definedName name="_Order1" hidden="1">255</definedName>
    <definedName name="_Order2" hidden="1">255</definedName>
    <definedName name="_pa1">#REF!</definedName>
    <definedName name="_pa2">#REF!</definedName>
    <definedName name="_PE1">#REF!</definedName>
    <definedName name="_PE10">#REF!</definedName>
    <definedName name="_PE11">#REF!</definedName>
    <definedName name="_PE12">#REF!</definedName>
    <definedName name="_PE13">#REF!</definedName>
    <definedName name="_PE14">#REF!</definedName>
    <definedName name="_PE15">#REF!</definedName>
    <definedName name="_PE16">#REF!</definedName>
    <definedName name="_PE17">#REF!</definedName>
    <definedName name="_PE18">#REF!</definedName>
    <definedName name="_PE19">#REF!</definedName>
    <definedName name="_PE2">#REF!</definedName>
    <definedName name="_PE20">#REF!</definedName>
    <definedName name="_PE21">#REF!</definedName>
    <definedName name="_PE22">#REF!</definedName>
    <definedName name="_PE23">#REF!</definedName>
    <definedName name="_PE24">#REF!</definedName>
    <definedName name="_PE25">#REF!</definedName>
    <definedName name="_PE26">#REF!</definedName>
    <definedName name="_PE27">#REF!</definedName>
    <definedName name="_PE28">#REF!</definedName>
    <definedName name="_PE29">#REF!</definedName>
    <definedName name="_PE3">#REF!</definedName>
    <definedName name="_PE30">#REF!</definedName>
    <definedName name="_PE31">#REF!</definedName>
    <definedName name="_PE32">#REF!</definedName>
    <definedName name="_PE33">#REF!</definedName>
    <definedName name="_PE34">#REF!</definedName>
    <definedName name="_PE35">#REF!</definedName>
    <definedName name="_PE36">#REF!</definedName>
    <definedName name="_PE37">#REF!</definedName>
    <definedName name="_PE38">#REF!</definedName>
    <definedName name="_PE39">#REF!</definedName>
    <definedName name="_PE4">#REF!</definedName>
    <definedName name="_PE40">#REF!</definedName>
    <definedName name="_PE41">#REF!</definedName>
    <definedName name="_PE42">#REF!</definedName>
    <definedName name="_PE43">#REF!</definedName>
    <definedName name="_PE44">#REF!</definedName>
    <definedName name="_PE45">#REF!</definedName>
    <definedName name="_PE46">#REF!</definedName>
    <definedName name="_PE47">#REF!</definedName>
    <definedName name="_PE48">#REF!</definedName>
    <definedName name="_PE49">#REF!</definedName>
    <definedName name="_PE5">#REF!</definedName>
    <definedName name="_PE50">#REF!</definedName>
    <definedName name="_PE51">#REF!</definedName>
    <definedName name="_PE52">#REF!</definedName>
    <definedName name="_PE53">#REF!</definedName>
    <definedName name="_PE54">#REF!</definedName>
    <definedName name="_PE55">#REF!</definedName>
    <definedName name="_PE56">#REF!</definedName>
    <definedName name="_PE57">#REF!</definedName>
    <definedName name="_PE58">#REF!</definedName>
    <definedName name="_PE59">#REF!</definedName>
    <definedName name="_PE6">#REF!</definedName>
    <definedName name="_PE60">#REF!</definedName>
    <definedName name="_PE61">#REF!</definedName>
    <definedName name="_PE62">#REF!</definedName>
    <definedName name="_PE7">#REF!</definedName>
    <definedName name="_PE8">#REF!</definedName>
    <definedName name="_PE9">#REF!</definedName>
    <definedName name="_PL1">#REF!</definedName>
    <definedName name="_PL10">#REF!</definedName>
    <definedName name="_PL11">#REF!</definedName>
    <definedName name="_PL12">#REF!</definedName>
    <definedName name="_PL13">#REF!</definedName>
    <definedName name="_PL14">#REF!</definedName>
    <definedName name="_PL15">#REF!</definedName>
    <definedName name="_PL16">#REF!</definedName>
    <definedName name="_PL17">#REF!</definedName>
    <definedName name="_PL18">#REF!</definedName>
    <definedName name="_PL19">#REF!</definedName>
    <definedName name="_PL2">#REF!</definedName>
    <definedName name="_PL20">#REF!</definedName>
    <definedName name="_PL21">#REF!</definedName>
    <definedName name="_PL22">#REF!</definedName>
    <definedName name="_PL23">#REF!</definedName>
    <definedName name="_PL24">#REF!</definedName>
    <definedName name="_PL25">#REF!</definedName>
    <definedName name="_PL26">#REF!</definedName>
    <definedName name="_PL27">#REF!</definedName>
    <definedName name="_PL28">#REF!</definedName>
    <definedName name="_PL29">#REF!</definedName>
    <definedName name="_PL3">#REF!</definedName>
    <definedName name="_PL30">#REF!</definedName>
    <definedName name="_PL31">#REF!</definedName>
    <definedName name="_PL32">#REF!</definedName>
    <definedName name="_PL33">#REF!</definedName>
    <definedName name="_PL34">#REF!</definedName>
    <definedName name="_PL35">#REF!</definedName>
    <definedName name="_PL36">#REF!</definedName>
    <definedName name="_PL37">#REF!</definedName>
    <definedName name="_PL38">#REF!</definedName>
    <definedName name="_PL39">#REF!</definedName>
    <definedName name="_PL4">#REF!</definedName>
    <definedName name="_PL40">#REF!</definedName>
    <definedName name="_PL41">#REF!</definedName>
    <definedName name="_PL42">#REF!</definedName>
    <definedName name="_PL43">#REF!</definedName>
    <definedName name="_PL44">#REF!</definedName>
    <definedName name="_PL45">#REF!</definedName>
    <definedName name="_PL46">#REF!</definedName>
    <definedName name="_PL47">#REF!</definedName>
    <definedName name="_PL48">#REF!</definedName>
    <definedName name="_PL49">#REF!</definedName>
    <definedName name="_PL5">#REF!</definedName>
    <definedName name="_PL50">#REF!</definedName>
    <definedName name="_PL51">#REF!</definedName>
    <definedName name="_PL52">#REF!</definedName>
    <definedName name="_PL53">#REF!</definedName>
    <definedName name="_PL54">#REF!</definedName>
    <definedName name="_PL55">#REF!</definedName>
    <definedName name="_PL56">#REF!</definedName>
    <definedName name="_PL57">#REF!</definedName>
    <definedName name="_PL58">#REF!</definedName>
    <definedName name="_PL59">#REF!</definedName>
    <definedName name="_PL6">#REF!</definedName>
    <definedName name="_PL60">#REF!</definedName>
    <definedName name="_PL61">#REF!</definedName>
    <definedName name="_PL62">#REF!</definedName>
    <definedName name="_PL7">#REF!</definedName>
    <definedName name="_PL8">#REF!</definedName>
    <definedName name="_PL9">#REF!</definedName>
    <definedName name="_PM1">#REF!</definedName>
    <definedName name="_PM10">#REF!</definedName>
    <definedName name="_PM11">#REF!</definedName>
    <definedName name="_PM12">#REF!</definedName>
    <definedName name="_PM13">#REF!</definedName>
    <definedName name="_PM14">#REF!</definedName>
    <definedName name="_PM15">#REF!</definedName>
    <definedName name="_PM16">#REF!</definedName>
    <definedName name="_PM17">#REF!</definedName>
    <definedName name="_PM18">#REF!</definedName>
    <definedName name="_PM19">#REF!</definedName>
    <definedName name="_PM2">#REF!</definedName>
    <definedName name="_PM20">#REF!</definedName>
    <definedName name="_PM21">#REF!</definedName>
    <definedName name="_PM22">#REF!</definedName>
    <definedName name="_PM23">#REF!</definedName>
    <definedName name="_PM24">#REF!</definedName>
    <definedName name="_PM25">#REF!</definedName>
    <definedName name="_PM26">#REF!</definedName>
    <definedName name="_PM27">#REF!</definedName>
    <definedName name="_PM28">#REF!</definedName>
    <definedName name="_PM29">#REF!</definedName>
    <definedName name="_PM3">#REF!</definedName>
    <definedName name="_PM30">#REF!</definedName>
    <definedName name="_PM31">#REF!</definedName>
    <definedName name="_PM32">#REF!</definedName>
    <definedName name="_PM33">#REF!</definedName>
    <definedName name="_PM34">#REF!</definedName>
    <definedName name="_PM35">#REF!</definedName>
    <definedName name="_PM36">#REF!</definedName>
    <definedName name="_PM37">#REF!</definedName>
    <definedName name="_PM38">#REF!</definedName>
    <definedName name="_PM39">#REF!</definedName>
    <definedName name="_PM4">#REF!</definedName>
    <definedName name="_PM40">#REF!</definedName>
    <definedName name="_PM41">#REF!</definedName>
    <definedName name="_PM42">#REF!</definedName>
    <definedName name="_PM43">#REF!</definedName>
    <definedName name="_PM44">#REF!</definedName>
    <definedName name="_PM45">#REF!</definedName>
    <definedName name="_PM46">#REF!</definedName>
    <definedName name="_PM47">#REF!</definedName>
    <definedName name="_PM48">#REF!</definedName>
    <definedName name="_PM49">#REF!</definedName>
    <definedName name="_PM5">#REF!</definedName>
    <definedName name="_PM50">#REF!</definedName>
    <definedName name="_PM51">#REF!</definedName>
    <definedName name="_PM52">#REF!</definedName>
    <definedName name="_PM53">#REF!</definedName>
    <definedName name="_PM54">#REF!</definedName>
    <definedName name="_PM55">#REF!</definedName>
    <definedName name="_PM56">#REF!</definedName>
    <definedName name="_PM57">#REF!</definedName>
    <definedName name="_PM58">#REF!</definedName>
    <definedName name="_PM59">#REF!</definedName>
    <definedName name="_PM6">#REF!</definedName>
    <definedName name="_PM60">#REF!</definedName>
    <definedName name="_PM61">#REF!</definedName>
    <definedName name="_PM62">#REF!</definedName>
    <definedName name="_PM7">#REF!</definedName>
    <definedName name="_PM8">#REF!</definedName>
    <definedName name="_PM9">#REF!</definedName>
    <definedName name="_qs1">[1]설계조건!#REF!</definedName>
    <definedName name="_qs12">[1]설계조건!#REF!</definedName>
    <definedName name="_qs2">[1]설계조건!#REF!</definedName>
    <definedName name="_qs22">[1]설계조건!#REF!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localSheetId="12" hidden="1">#REF!</definedName>
    <definedName name="_Sort" hidden="1">#REF!</definedName>
    <definedName name="_SS1">#REF!</definedName>
    <definedName name="_SS2">#REF!</definedName>
    <definedName name="_TC1">#REF!</definedName>
    <definedName name="_TC2">#REF!</definedName>
    <definedName name="_Ted1">#REF!</definedName>
    <definedName name="_Ts1">#REF!</definedName>
    <definedName name="_TW1">#REF!</definedName>
    <definedName name="_TW2">#REF!</definedName>
    <definedName name="_WC1">#REF!</definedName>
    <definedName name="_wd1">[1]설계조건!#REF!</definedName>
    <definedName name="_wd2">[1]설계조건!#REF!</definedName>
    <definedName name="\0">'[5]9GNG운반'!#REF!</definedName>
    <definedName name="\a">[6]집계표!#REF!</definedName>
    <definedName name="\B">'[5]9GNG운반'!#REF!</definedName>
    <definedName name="\e">[6]집계표!#REF!</definedName>
    <definedName name="\I">'[5]9GNG운반'!#REF!</definedName>
    <definedName name="\o">#REF!</definedName>
    <definedName name="\p">#REF!</definedName>
    <definedName name="\P1">#REF!</definedName>
    <definedName name="\q">#REF!</definedName>
    <definedName name="\r">#REF!</definedName>
    <definedName name="\s">#REF!</definedName>
    <definedName name="\z">#REF!</definedName>
    <definedName name="a" localSheetId="12">BlankMacro1</definedName>
    <definedName name="A">#REF!</definedName>
    <definedName name="AA">#REF!</definedName>
    <definedName name="aaa" localSheetId="12">BlankMacro1</definedName>
    <definedName name="AAA">#REF!</definedName>
    <definedName name="AAAA">#REF!</definedName>
    <definedName name="AAD">[7]기본DATA!#REF!</definedName>
    <definedName name="ab" localSheetId="12">#REF!</definedName>
    <definedName name="AB">#REF!</definedName>
    <definedName name="AC">[7]기본DATA!#REF!</definedName>
    <definedName name="ACD">[7]기본DATA!#REF!</definedName>
    <definedName name="AE">[7]기본DATA!#REF!</definedName>
    <definedName name="AED">[7]기본DATA!#REF!</definedName>
    <definedName name="AG">[7]기본DATA!#REF!</definedName>
    <definedName name="AGD">[7]기본DATA!#REF!</definedName>
    <definedName name="AI">[7]기본DATA!#REF!</definedName>
    <definedName name="AID">[7]기본DATA!#REF!</definedName>
    <definedName name="AK">[7]기본DATA!#REF!</definedName>
    <definedName name="AKD">[7]기본DATA!#REF!</definedName>
    <definedName name="AL">#REF!</definedName>
    <definedName name="AM">[7]기본DATA!#REF!</definedName>
    <definedName name="AMD">[7]기본DATA!#REF!</definedName>
    <definedName name="AO">[7]기본DATA!#REF!</definedName>
    <definedName name="AOD">[7]기본DATA!#REF!</definedName>
    <definedName name="AQ">[7]기본DATA!#REF!</definedName>
    <definedName name="AQD">[7]기본DATA!#REF!</definedName>
    <definedName name="AS">[7]기본DATA!#REF!</definedName>
    <definedName name="ASA">#REF!</definedName>
    <definedName name="asb" localSheetId="12">[8]노임단가!$Q$23</definedName>
    <definedName name="asb">[9]노임단가!$Q$23</definedName>
    <definedName name="ASC">#REF!</definedName>
    <definedName name="ASCO">#REF!</definedName>
    <definedName name="ASD">[7]기본DATA!#REF!</definedName>
    <definedName name="ASE">#REF!</definedName>
    <definedName name="ash" localSheetId="12">[8]노임단가!$Q$19</definedName>
    <definedName name="ash">[9]노임단가!$Q$19</definedName>
    <definedName name="asm" localSheetId="12">[8]노임단가!$Q$21</definedName>
    <definedName name="asm">[9]노임단가!$Q$21</definedName>
    <definedName name="Asp">#REF!</definedName>
    <definedName name="ASPO">#REF!</definedName>
    <definedName name="atb" localSheetId="12">[8]노임단가!$Q$17</definedName>
    <definedName name="atb">[9]노임단가!$Q$17</definedName>
    <definedName name="ath" localSheetId="12">[8]노임단가!$Q$13</definedName>
    <definedName name="ath">[9]노임단가!$Q$13</definedName>
    <definedName name="atm" localSheetId="12">[8]노임단가!$Q$15</definedName>
    <definedName name="atm">[9]노임단가!$Q$15</definedName>
    <definedName name="atp" localSheetId="12">[8]노임단가!$Q$9</definedName>
    <definedName name="atp">[9]노임단가!$Q$9</definedName>
    <definedName name="ats" localSheetId="12">[8]노임단가!$Q$11</definedName>
    <definedName name="ats">[9]노임단가!$Q$11</definedName>
    <definedName name="AU">[7]기본DATA!#REF!</definedName>
    <definedName name="AUD">[7]기본DATA!#REF!</definedName>
    <definedName name="AW">[7]기본DATA!#REF!</definedName>
    <definedName name="AWD">[7]기본DATA!#REF!</definedName>
    <definedName name="AWLIST">#REF!</definedName>
    <definedName name="A머캐중층10">#REF!</definedName>
    <definedName name="A머캐중층10불량">#REF!</definedName>
    <definedName name="A머캐중층15">#REF!</definedName>
    <definedName name="A머캐중층15불량">#REF!</definedName>
    <definedName name="A머캐중층20">#REF!</definedName>
    <definedName name="A머캐중층20불량">#REF!</definedName>
    <definedName name="A머캐표층10">#REF!</definedName>
    <definedName name="A머캐표층10불량">#REF!</definedName>
    <definedName name="A머캐표층15">#REF!</definedName>
    <definedName name="A머캐표층15불량">#REF!</definedName>
    <definedName name="A머캐표층5">#REF!</definedName>
    <definedName name="A머캐표층5불량">#REF!</definedName>
    <definedName name="A머캐표층7">#REF!</definedName>
    <definedName name="A머캐표층7불량">#REF!</definedName>
    <definedName name="A삼">#REF!</definedName>
    <definedName name="A이">#REF!</definedName>
    <definedName name="A일">#REF!</definedName>
    <definedName name="b" localSheetId="12">#REF!</definedName>
    <definedName name="b">#REF!</definedName>
    <definedName name="b_1">#REF!</definedName>
    <definedName name="b_2">#REF!</definedName>
    <definedName name="b_3">#REF!</definedName>
    <definedName name="b_4">#REF!</definedName>
    <definedName name="b_5">#REF!</definedName>
    <definedName name="b_6">#REF!</definedName>
    <definedName name="b_7">#REF!</definedName>
    <definedName name="b_8">#REF!</definedName>
    <definedName name="b_9">#REF!</definedName>
    <definedName name="B_TYPE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ck">#REF!</definedName>
    <definedName name="BALIST">#REF!</definedName>
    <definedName name="bb">#REF!</definedName>
    <definedName name="bb_2">#REF!</definedName>
    <definedName name="bb_3">#REF!</definedName>
    <definedName name="bb_4">#REF!</definedName>
    <definedName name="Bbf">#REF!</definedName>
    <definedName name="BC">[7]기본DATA!#REF!</definedName>
    <definedName name="BCF">#REF!</definedName>
    <definedName name="Bcv">#REF!</definedName>
    <definedName name="BE">[7]기본DATA!#REF!</definedName>
    <definedName name="BED">[7]기본DATA!#REF!</definedName>
    <definedName name="BF">#REF!</definedName>
    <definedName name="BHS">#REF!</definedName>
    <definedName name="BHU">#REF!</definedName>
    <definedName name="BM">#REF!</definedName>
    <definedName name="BMM">#REF!</definedName>
    <definedName name="BMO">#REF!</definedName>
    <definedName name="BOLT">#REF!</definedName>
    <definedName name="BOM_OF_ECP">#REF!</definedName>
    <definedName name="BR">#REF!</definedName>
    <definedName name="BS">#REF!</definedName>
    <definedName name="BSH">#REF!</definedName>
    <definedName name="BSS">#REF!</definedName>
    <definedName name="BST">#REF!</definedName>
    <definedName name="BSV">#REF!</definedName>
    <definedName name="BUF">#REF!</definedName>
    <definedName name="BW">#REF!</definedName>
    <definedName name="BWC">#REF!</definedName>
    <definedName name="BWD">#REF!</definedName>
    <definedName name="B이">#REF!</definedName>
    <definedName name="B일">#REF!</definedName>
    <definedName name="B제로">#REF!</definedName>
    <definedName name="C_">#REF!</definedName>
    <definedName name="CABLE">[7]기본DATA!#REF!</definedName>
    <definedName name="CDT">[7]기본DATA!#REF!</definedName>
    <definedName name="CG">[10]별표!#REF!</definedName>
    <definedName name="CN">[10]별표!#REF!</definedName>
    <definedName name="CODE1">#REF!</definedName>
    <definedName name="CODE2">#REF!</definedName>
    <definedName name="CODE3">#REF!</definedName>
    <definedName name="CODE4">#REF!</definedName>
    <definedName name="CODE5">#REF!</definedName>
    <definedName name="CODE6">#REF!</definedName>
    <definedName name="CODE7">#REF!</definedName>
    <definedName name="CON">#REF!</definedName>
    <definedName name="COPY990">#REF!</definedName>
    <definedName name="cr">#REF!</definedName>
    <definedName name="crushed">#REF!</definedName>
    <definedName name="crushed2">#REF!</definedName>
    <definedName name="csb" localSheetId="12">[8]노임단가!$I$23</definedName>
    <definedName name="csb">[9]노임단가!$I$23</definedName>
    <definedName name="csh" localSheetId="12">[8]노임단가!$I$19</definedName>
    <definedName name="csh">[9]노임단가!$I$19</definedName>
    <definedName name="csm" localSheetId="12">[11]노임단가!$I$21</definedName>
    <definedName name="csm">[12]노임단가!$I$21</definedName>
    <definedName name="ctb" localSheetId="12">[11]노임단가!$I$17</definedName>
    <definedName name="ctb">[12]노임단가!$I$17</definedName>
    <definedName name="CTC">[1]설계조건!#REF!</definedName>
    <definedName name="cth" localSheetId="12">[11]노임단가!$I$13</definedName>
    <definedName name="cth">[12]노임단가!$I$13</definedName>
    <definedName name="CTL">#REF!</definedName>
    <definedName name="ctm" localSheetId="12">[11]노임단가!$I$15</definedName>
    <definedName name="ctm">[12]노임단가!$I$15</definedName>
    <definedName name="ctp" localSheetId="12">[11]노임단가!$I$9</definedName>
    <definedName name="ctp">[12]노임단가!$I$9</definedName>
    <definedName name="CTR">#REF!</definedName>
    <definedName name="cts" localSheetId="12">[11]노임단가!$I$11</definedName>
    <definedName name="cts">[12]노임단가!$I$11</definedName>
    <definedName name="d" localSheetId="12">BlankMacro1</definedName>
    <definedName name="d">[13]대치판정!#REF!</definedName>
    <definedName name="DA">[14]단면가정!#REF!</definedName>
    <definedName name="DAA">[14]단면가정!#REF!</definedName>
    <definedName name="DANGA">[7]기본DATA!#REF!,[7]기본DATA!#REF!</definedName>
    <definedName name="DATA">[15]WORK!$A$22:$BE$356</definedName>
    <definedName name="DATA_">[15]WORK!$A$22:$BE$402</definedName>
    <definedName name="data1">[16]data!$A$1:$E$1193</definedName>
    <definedName name="data2">[17]data!$A$1:$F$1193</definedName>
    <definedName name="_xlnm.Database">#REF!</definedName>
    <definedName name="DB">#REF!</definedName>
    <definedName name="DC">#REF!</definedName>
    <definedName name="dd">#REF!</definedName>
    <definedName name="DDD">#REF!</definedName>
    <definedName name="DE">#REF!</definedName>
    <definedName name="df" hidden="1">#REF!</definedName>
    <definedName name="DFF" hidden="1">{"'Firr(선)'!$AS$1:$AY$62","'Firr(사)'!$AS$1:$AY$62","'Firr(회)'!$AS$1:$AY$62","'Firr(선)'!$L$1:$V$62","'Firr(사)'!$L$1:$V$62","'Firr(회)'!$L$1:$V$62"}</definedName>
    <definedName name="dhtn">#REF!</definedName>
    <definedName name="dia">#REF!</definedName>
    <definedName name="dia_1">#REF!</definedName>
    <definedName name="dia_2">#REF!</definedName>
    <definedName name="DIF">#REF!</definedName>
    <definedName name="DISP">#REF!</definedName>
    <definedName name="DL">#REF!</definedName>
    <definedName name="DM" localSheetId="12">[18]심사계산!$F$88</definedName>
    <definedName name="DM">[19]심사계산!$F$88</definedName>
    <definedName name="DPI">#REF!</definedName>
    <definedName name="ds">#REF!</definedName>
    <definedName name="dsb" localSheetId="12">[8]노임단가!$AD$23</definedName>
    <definedName name="dsb">[9]노임단가!$AD$23</definedName>
    <definedName name="dsh" localSheetId="12">[8]노임단가!$AD$19</definedName>
    <definedName name="dsh">[9]노임단가!$AD$19</definedName>
    <definedName name="dsm" localSheetId="12">[8]노임단가!$AD$21</definedName>
    <definedName name="dsm">[9]노임단가!$AD$21</definedName>
    <definedName name="e">#REF!</definedName>
    <definedName name="EA">[20]CWP!$H$7</definedName>
    <definedName name="eaa">#REF!</definedName>
    <definedName name="eab">#REF!</definedName>
    <definedName name="Ec">#REF!</definedName>
    <definedName name="el">[1]설계조건!#REF!</definedName>
    <definedName name="ELC">#REF!</definedName>
    <definedName name="ELI">#REF!</definedName>
    <definedName name="Es">#REF!</definedName>
    <definedName name="esb" localSheetId="12">[8]노임단가!$M$23</definedName>
    <definedName name="esb">[9]노임단가!$M$23</definedName>
    <definedName name="esh" localSheetId="12">[8]노임단가!$M$19</definedName>
    <definedName name="esh">[9]노임단가!$M$19</definedName>
    <definedName name="esm" localSheetId="12">[8]노임단가!$M$21</definedName>
    <definedName name="esm">[9]노임단가!$M$21</definedName>
    <definedName name="etb" localSheetId="12">[8]노임단가!$M$17</definedName>
    <definedName name="etb">[9]노임단가!$M$17</definedName>
    <definedName name="eth" localSheetId="12">[8]노임단가!$M$13</definedName>
    <definedName name="eth">[9]노임단가!$M$13</definedName>
    <definedName name="etm" localSheetId="12">[8]노임단가!$M$15</definedName>
    <definedName name="etm">[9]노임단가!$M$15</definedName>
    <definedName name="ets" localSheetId="12">[8]노임단가!$M$11</definedName>
    <definedName name="ets">[9]노임단가!$M$11</definedName>
    <definedName name="EX">#REF!</definedName>
    <definedName name="_xlnm.Extract">[21]공사내역!#REF!</definedName>
    <definedName name="F">#REF!</definedName>
    <definedName name="F1F">#REF!</definedName>
    <definedName name="F2F">#REF!</definedName>
    <definedName name="F3F">#REF!</definedName>
    <definedName name="FALIST">#REF!</definedName>
    <definedName name="fc">#REF!</definedName>
    <definedName name="FG">[7]기본DATA!#REF!</definedName>
    <definedName name="FGD">[7]기본DATA!#REF!</definedName>
    <definedName name="FGFDSG" hidden="1">{"'Firr(선)'!$AS$1:$AY$62","'Firr(사)'!$AS$1:$AY$62","'Firr(회)'!$AS$1:$AY$62","'Firr(선)'!$L$1:$V$62","'Firr(사)'!$L$1:$V$62","'Firr(회)'!$L$1:$V$62"}</definedName>
    <definedName name="FH">#REF!</definedName>
    <definedName name="FN">#REF!</definedName>
    <definedName name="FOOT1">[1]설계조건!#REF!</definedName>
    <definedName name="FOOT2">[1]설계조건!#REF!</definedName>
    <definedName name="FOOT3">[1]설계조건!#REF!</definedName>
    <definedName name="front">#REF!</definedName>
    <definedName name="fy">#REF!</definedName>
    <definedName name="F이">#REF!</definedName>
    <definedName name="F일">#REF!</definedName>
    <definedName name="g">#REF!</definedName>
    <definedName name="GF">#REF!</definedName>
    <definedName name="GFD">#REF!</definedName>
    <definedName name="GG">[10]별표!#REF!</definedName>
    <definedName name="gigin">[1]설계조건!#REF!</definedName>
    <definedName name="gt">#REF!</definedName>
    <definedName name="h">#REF!</definedName>
    <definedName name="h_1">#REF!</definedName>
    <definedName name="h_2">#REF!</definedName>
    <definedName name="h_3">#REF!</definedName>
    <definedName name="h_4">#REF!</definedName>
    <definedName name="h_5">#REF!</definedName>
    <definedName name="H_6">#REF!</definedName>
    <definedName name="H100x100x6x8t_단중">#REF!</definedName>
    <definedName name="H125x125x6.5x9t_단중">#REF!</definedName>
    <definedName name="H150x100x6x9t_단중">#REF!</definedName>
    <definedName name="H1A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_1">#REF!</definedName>
    <definedName name="h2_2">#REF!</definedName>
    <definedName name="h2_3">#REF!</definedName>
    <definedName name="h2_4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a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B">#REF!</definedName>
    <definedName name="HC">#REF!</definedName>
    <definedName name="Hca">#REF!</definedName>
    <definedName name="Hcd">#REF!</definedName>
    <definedName name="HD">#REF!</definedName>
    <definedName name="HE">#REF!</definedName>
    <definedName name="height1">#REF!</definedName>
    <definedName name="HEIGHT2">#REF!</definedName>
    <definedName name="HEIGHT3">#REF!</definedName>
    <definedName name="HF">#REF!</definedName>
    <definedName name="HH">#REF!</definedName>
    <definedName name="HHS">#REF!</definedName>
    <definedName name="HHT">#REF!</definedName>
    <definedName name="HL">#REF!</definedName>
    <definedName name="HM">#REF!</definedName>
    <definedName name="Hno">#REF!</definedName>
    <definedName name="how">#REF!</definedName>
    <definedName name="HP">#REF!</definedName>
    <definedName name="HPI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HUB">#REF!</definedName>
    <definedName name="HUH">#REF!</definedName>
    <definedName name="HWL">#REF!</definedName>
    <definedName name="HWP">#REF!</definedName>
    <definedName name="HWR">#REF!</definedName>
    <definedName name="H사">#REF!</definedName>
    <definedName name="H삼">#REF!</definedName>
    <definedName name="H이">#REF!</definedName>
    <definedName name="H일">#REF!</definedName>
    <definedName name="I">[7]기본DATA!#REF!</definedName>
    <definedName name="ID">[7]기본DATA!#REF!,[7]기본DATA!#REF!</definedName>
    <definedName name="IDF직노">#REF!</definedName>
    <definedName name="IN">#REF!</definedName>
    <definedName name="INPUT">[22]WORK!$A$22:$BE$381</definedName>
    <definedName name="item">[15]WORK!$A$22:$IV$401</definedName>
    <definedName name="ITEM_">[15]WORK!$A$22:$IV$401</definedName>
    <definedName name="J">#REF!</definedName>
    <definedName name="J_D">[7]기본DATA!#REF!</definedName>
    <definedName name="JA">#REF!</definedName>
    <definedName name="JG">[10]별표!#REF!</definedName>
    <definedName name="jhj">#REF!</definedName>
    <definedName name="JL">#REF!</definedName>
    <definedName name="JN">[10]별표!#REF!</definedName>
    <definedName name="JT">#REF!</definedName>
    <definedName name="JYH">#REF!</definedName>
    <definedName name="K">[7]기본DATA!#REF!</definedName>
    <definedName name="K_D">[7]기본DATA!#REF!</definedName>
    <definedName name="KA">#REF!</definedName>
    <definedName name="Ka일">#REF!</definedName>
    <definedName name="Ka투">#REF!</definedName>
    <definedName name="KD">[7]기본DATA!#REF!</definedName>
    <definedName name="Kea">#REF!</definedName>
    <definedName name="Kh">#REF!</definedName>
    <definedName name="KJHGHGGTG">#REF!</definedName>
    <definedName name="KK">#REF!</definedName>
    <definedName name="KKK" hidden="1">[23]날개벽수량표!#REF!</definedName>
    <definedName name="KKKKK" hidden="1">#REF!</definedName>
    <definedName name="klkkk" hidden="1">[24]날개벽수량표!#REF!</definedName>
    <definedName name="Ko">#REF!</definedName>
    <definedName name="Koe">#REF!</definedName>
    <definedName name="Kv">#REF!</definedName>
    <definedName name="L">#REF!</definedName>
    <definedName name="l_1">#REF!</definedName>
    <definedName name="l_2">#REF!</definedName>
    <definedName name="l_3">'[25]GTG TR PIT'!$G$17</definedName>
    <definedName name="L_LENGTH">#REF!</definedName>
    <definedName name="L_WIDTH">#REF!</definedName>
    <definedName name="L1L">#REF!</definedName>
    <definedName name="L1S">#REF!</definedName>
    <definedName name="l2_1">#REF!</definedName>
    <definedName name="l2_2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">#REF!</definedName>
    <definedName name="lab" localSheetId="12">[8]노임단가!$I$25</definedName>
    <definedName name="lab">[9]노임단가!$I$25</definedName>
    <definedName name="LBOX1">#REF!</definedName>
    <definedName name="LBOX2">#REF!</definedName>
    <definedName name="lc">[1]설계조건!#REF!</definedName>
    <definedName name="LCC">#REF!</definedName>
    <definedName name="LCL">#REF!</definedName>
    <definedName name="Lclb">#REF!</definedName>
    <definedName name="LD">#REF!</definedName>
    <definedName name="le">#REF!</definedName>
    <definedName name="lean">#REF!</definedName>
    <definedName name="lean2">#REF!</definedName>
    <definedName name="length">#REF!</definedName>
    <definedName name="LKLKL">#REF!</definedName>
    <definedName name="LL">#REF!</definedName>
    <definedName name="LMO">#REF!</definedName>
    <definedName name="long">#REF!</definedName>
    <definedName name="LPI">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M">#REF!</definedName>
    <definedName name="M13직노">#REF!</definedName>
    <definedName name="MA">#REF!</definedName>
    <definedName name="MD">[7]기본DATA!#REF!</definedName>
    <definedName name="MDA">#REF!</definedName>
    <definedName name="MDE">#REF!</definedName>
    <definedName name="MDL">[17]Sheet1!$A$1:$A$65536</definedName>
    <definedName name="ME">#REF!</definedName>
    <definedName name="MECH">#REF!</definedName>
    <definedName name="MLA">#REF!</definedName>
    <definedName name="MLE">#REF!</definedName>
    <definedName name="MONEY">[7]기본DATA!#REF!,[7]기본DATA!#REF!</definedName>
    <definedName name="msb" localSheetId="12">[8]노임단가!$AH$23</definedName>
    <definedName name="msb">[9]노임단가!$AH$23</definedName>
    <definedName name="msh" localSheetId="12">[8]노임단가!$AH$19</definedName>
    <definedName name="msh">[9]노임단가!$AH$19</definedName>
    <definedName name="msm" localSheetId="12">[8]노임단가!$AH$21</definedName>
    <definedName name="msm">[9]노임단가!$AH$21</definedName>
    <definedName name="N">#REF!</definedName>
    <definedName name="N_D">[7]기본DATA!#REF!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NMB">[7]기본DATA!#REF!</definedName>
    <definedName name="NN">#REF!</definedName>
    <definedName name="NOMU">#REF!</definedName>
    <definedName name="NPI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O">#REF!</definedName>
    <definedName name="NSP">#REF!</definedName>
    <definedName name="NST">#REF!</definedName>
    <definedName name="NSV">#REF!</definedName>
    <definedName name="n이">#REF!</definedName>
    <definedName name="n이_1">#REF!</definedName>
    <definedName name="n이_2">#REF!</definedName>
    <definedName name="n일">#REF!</definedName>
    <definedName name="P">[7]기본DATA!#REF!</definedName>
    <definedName name="p_ea">#REF!</definedName>
    <definedName name="p_ea1">#REF!</definedName>
    <definedName name="p_ea2">#REF!</definedName>
    <definedName name="p_l">#REF!</definedName>
    <definedName name="p_l2">#REF!</definedName>
    <definedName name="P100E">#REF!</definedName>
    <definedName name="P100L">#REF!</definedName>
    <definedName name="P100M">#REF!</definedName>
    <definedName name="P101E">#REF!</definedName>
    <definedName name="P101L">#REF!</definedName>
    <definedName name="P101M">#REF!</definedName>
    <definedName name="P102E">#REF!</definedName>
    <definedName name="P102L">#REF!</definedName>
    <definedName name="P102M">#REF!</definedName>
    <definedName name="P103E">#REF!</definedName>
    <definedName name="P103L">#REF!</definedName>
    <definedName name="P103M">#REF!</definedName>
    <definedName name="P104E">#REF!</definedName>
    <definedName name="P104L">#REF!</definedName>
    <definedName name="P104M">#REF!</definedName>
    <definedName name="P105E">#REF!</definedName>
    <definedName name="P105L">#REF!</definedName>
    <definedName name="P105M">#REF!</definedName>
    <definedName name="P106E">#REF!</definedName>
    <definedName name="P106L">#REF!</definedName>
    <definedName name="P106M">#REF!</definedName>
    <definedName name="P107E">#REF!</definedName>
    <definedName name="P107L">#REF!</definedName>
    <definedName name="P107M">#REF!</definedName>
    <definedName name="P108E">#REF!</definedName>
    <definedName name="P108L">#REF!</definedName>
    <definedName name="P108M">#REF!</definedName>
    <definedName name="P109E">#REF!</definedName>
    <definedName name="P109L">#REF!</definedName>
    <definedName name="P109M">#REF!</definedName>
    <definedName name="P10E">#REF!</definedName>
    <definedName name="P10L">#REF!</definedName>
    <definedName name="P10M">#REF!</definedName>
    <definedName name="P110E">#REF!</definedName>
    <definedName name="P110L">#REF!</definedName>
    <definedName name="P110M">#REF!</definedName>
    <definedName name="P111E">#REF!</definedName>
    <definedName name="P111L">#REF!</definedName>
    <definedName name="P111M">#REF!</definedName>
    <definedName name="P112E">#REF!</definedName>
    <definedName name="P112L">#REF!</definedName>
    <definedName name="P112M">#REF!</definedName>
    <definedName name="P113E">#REF!</definedName>
    <definedName name="P113L">#REF!</definedName>
    <definedName name="P113M">#REF!</definedName>
    <definedName name="P114E">#REF!</definedName>
    <definedName name="P114L">#REF!</definedName>
    <definedName name="P114M">#REF!</definedName>
    <definedName name="P115E">#REF!</definedName>
    <definedName name="P115L">#REF!</definedName>
    <definedName name="P115M">#REF!</definedName>
    <definedName name="P116E">#REF!</definedName>
    <definedName name="P116L">#REF!</definedName>
    <definedName name="P116M">#REF!</definedName>
    <definedName name="P117E">#REF!</definedName>
    <definedName name="P117L">#REF!</definedName>
    <definedName name="P117M">#REF!</definedName>
    <definedName name="P118E">#REF!</definedName>
    <definedName name="P118L">#REF!</definedName>
    <definedName name="P118M">#REF!</definedName>
    <definedName name="P119E">#REF!</definedName>
    <definedName name="P119L">#REF!</definedName>
    <definedName name="P119M">#REF!</definedName>
    <definedName name="P11E">#REF!</definedName>
    <definedName name="P11L">#REF!</definedName>
    <definedName name="P11M">#REF!</definedName>
    <definedName name="P120E">#REF!</definedName>
    <definedName name="P120L">#REF!</definedName>
    <definedName name="P120M">#REF!</definedName>
    <definedName name="P121E">#REF!</definedName>
    <definedName name="P121L">#REF!</definedName>
    <definedName name="P121M">#REF!</definedName>
    <definedName name="P122E">#REF!</definedName>
    <definedName name="P122L">#REF!</definedName>
    <definedName name="P122M">#REF!</definedName>
    <definedName name="P123E">#REF!</definedName>
    <definedName name="P123L">#REF!</definedName>
    <definedName name="P123M">#REF!</definedName>
    <definedName name="P124E">#REF!</definedName>
    <definedName name="P124L">#REF!</definedName>
    <definedName name="P124M">#REF!</definedName>
    <definedName name="P125E">#REF!</definedName>
    <definedName name="P125L">#REF!</definedName>
    <definedName name="P125M">#REF!</definedName>
    <definedName name="P126E">#REF!</definedName>
    <definedName name="P126L">#REF!</definedName>
    <definedName name="P126M">#REF!</definedName>
    <definedName name="P12E">#REF!</definedName>
    <definedName name="P12L">#REF!</definedName>
    <definedName name="P12M">#REF!</definedName>
    <definedName name="P13E">#REF!</definedName>
    <definedName name="P13L">#REF!</definedName>
    <definedName name="P13M">#REF!</definedName>
    <definedName name="P14E">#REF!</definedName>
    <definedName name="P14L">#REF!</definedName>
    <definedName name="P14M">#REF!</definedName>
    <definedName name="P15E">#REF!</definedName>
    <definedName name="P15L">#REF!</definedName>
    <definedName name="P15M">#REF!</definedName>
    <definedName name="P16E">#REF!</definedName>
    <definedName name="P16L">#REF!</definedName>
    <definedName name="P16M">#REF!</definedName>
    <definedName name="P17E">#REF!</definedName>
    <definedName name="P17L">#REF!</definedName>
    <definedName name="P17M">#REF!</definedName>
    <definedName name="P18E">#REF!</definedName>
    <definedName name="P18L">#REF!</definedName>
    <definedName name="P18M">#REF!</definedName>
    <definedName name="P19E">#REF!</definedName>
    <definedName name="P19L">#REF!</definedName>
    <definedName name="P19M">#REF!</definedName>
    <definedName name="P1E">#REF!</definedName>
    <definedName name="P1L">#REF!</definedName>
    <definedName name="P1M">#REF!</definedName>
    <definedName name="P20E">#REF!</definedName>
    <definedName name="P20L">#REF!</definedName>
    <definedName name="P20M">#REF!</definedName>
    <definedName name="P21E">#REF!</definedName>
    <definedName name="P21L">#REF!</definedName>
    <definedName name="P21M">#REF!</definedName>
    <definedName name="P22E">#REF!</definedName>
    <definedName name="P22L">#REF!</definedName>
    <definedName name="P22M">#REF!</definedName>
    <definedName name="P23E">#REF!</definedName>
    <definedName name="P23L">#REF!</definedName>
    <definedName name="P23M">#REF!</definedName>
    <definedName name="P24E">#REF!</definedName>
    <definedName name="P24L">#REF!</definedName>
    <definedName name="P24M">#REF!</definedName>
    <definedName name="P25E">#REF!</definedName>
    <definedName name="P25L">#REF!</definedName>
    <definedName name="P25M">#REF!</definedName>
    <definedName name="P26E">#REF!</definedName>
    <definedName name="P26L">#REF!</definedName>
    <definedName name="P26M">#REF!</definedName>
    <definedName name="P27E">#REF!</definedName>
    <definedName name="P27L">#REF!</definedName>
    <definedName name="P27M">#REF!</definedName>
    <definedName name="P28E">#REF!</definedName>
    <definedName name="P28L">#REF!</definedName>
    <definedName name="P28M">#REF!</definedName>
    <definedName name="P29E">#REF!</definedName>
    <definedName name="P29L">#REF!</definedName>
    <definedName name="P29M">#REF!</definedName>
    <definedName name="P2E">#REF!</definedName>
    <definedName name="P2L">#REF!</definedName>
    <definedName name="P2M">#REF!</definedName>
    <definedName name="P30E">#REF!</definedName>
    <definedName name="P30L">#REF!</definedName>
    <definedName name="P30M">#REF!</definedName>
    <definedName name="P31E">#REF!</definedName>
    <definedName name="P31L">#REF!</definedName>
    <definedName name="P31M">#REF!</definedName>
    <definedName name="P32E">#REF!</definedName>
    <definedName name="P32L">#REF!</definedName>
    <definedName name="P32M">#REF!</definedName>
    <definedName name="P33E">#REF!</definedName>
    <definedName name="P33L">#REF!</definedName>
    <definedName name="P33M">#REF!</definedName>
    <definedName name="P34E">#REF!</definedName>
    <definedName name="P34L">#REF!</definedName>
    <definedName name="P34M">#REF!</definedName>
    <definedName name="P35E">#REF!</definedName>
    <definedName name="P35L">#REF!</definedName>
    <definedName name="P35M">#REF!</definedName>
    <definedName name="P36E">#REF!</definedName>
    <definedName name="P36L">#REF!</definedName>
    <definedName name="P36M">#REF!</definedName>
    <definedName name="P37E">#REF!</definedName>
    <definedName name="P37L">#REF!</definedName>
    <definedName name="P37M">#REF!</definedName>
    <definedName name="P38E">#REF!</definedName>
    <definedName name="P38L">#REF!</definedName>
    <definedName name="P38M">#REF!</definedName>
    <definedName name="P39E">#REF!</definedName>
    <definedName name="P39L">#REF!</definedName>
    <definedName name="P39M">#REF!</definedName>
    <definedName name="P3E">#REF!</definedName>
    <definedName name="P3L">#REF!</definedName>
    <definedName name="P3M">#REF!</definedName>
    <definedName name="P40E">#REF!</definedName>
    <definedName name="P40L">#REF!</definedName>
    <definedName name="P40M">#REF!</definedName>
    <definedName name="P41E">#REF!</definedName>
    <definedName name="P41L">#REF!</definedName>
    <definedName name="P41M">#REF!</definedName>
    <definedName name="P42E">#REF!</definedName>
    <definedName name="P42L">#REF!</definedName>
    <definedName name="P42M">#REF!</definedName>
    <definedName name="P43E">#REF!</definedName>
    <definedName name="P43L">#REF!</definedName>
    <definedName name="P43M">#REF!</definedName>
    <definedName name="P44E">#REF!</definedName>
    <definedName name="P44L">#REF!</definedName>
    <definedName name="P44M">#REF!</definedName>
    <definedName name="P45E">#REF!</definedName>
    <definedName name="P45L">#REF!</definedName>
    <definedName name="P45M">#REF!</definedName>
    <definedName name="P46E">#REF!</definedName>
    <definedName name="P46L">#REF!</definedName>
    <definedName name="P46M">#REF!</definedName>
    <definedName name="P47E">#REF!</definedName>
    <definedName name="P47L">#REF!</definedName>
    <definedName name="P47M">#REF!</definedName>
    <definedName name="P48E">#REF!</definedName>
    <definedName name="P48L">#REF!</definedName>
    <definedName name="P48M">#REF!</definedName>
    <definedName name="P49E">#REF!</definedName>
    <definedName name="P49L">#REF!</definedName>
    <definedName name="P49M">#REF!</definedName>
    <definedName name="P4E">#REF!</definedName>
    <definedName name="P4L">#REF!</definedName>
    <definedName name="P4M">#REF!</definedName>
    <definedName name="P50E">#REF!</definedName>
    <definedName name="P50L">#REF!</definedName>
    <definedName name="P50M">#REF!</definedName>
    <definedName name="P51E">#REF!</definedName>
    <definedName name="P51L">#REF!</definedName>
    <definedName name="P51M">#REF!</definedName>
    <definedName name="P52E">#REF!</definedName>
    <definedName name="P52L">#REF!</definedName>
    <definedName name="P52M">#REF!</definedName>
    <definedName name="P53E">#REF!</definedName>
    <definedName name="P53L">#REF!</definedName>
    <definedName name="P53M">#REF!</definedName>
    <definedName name="P54E">#REF!</definedName>
    <definedName name="P54L">#REF!</definedName>
    <definedName name="P54M">#REF!</definedName>
    <definedName name="P55E">#REF!</definedName>
    <definedName name="P55L">#REF!</definedName>
    <definedName name="P55M">#REF!</definedName>
    <definedName name="P56E">#REF!</definedName>
    <definedName name="P56L">#REF!</definedName>
    <definedName name="P56M">#REF!</definedName>
    <definedName name="P57E">#REF!</definedName>
    <definedName name="P57L">#REF!</definedName>
    <definedName name="P57M">#REF!</definedName>
    <definedName name="P58E">#REF!</definedName>
    <definedName name="P58L">#REF!</definedName>
    <definedName name="P58M">#REF!</definedName>
    <definedName name="P59E">#REF!</definedName>
    <definedName name="P59L">#REF!</definedName>
    <definedName name="P59M">#REF!</definedName>
    <definedName name="P5E">#REF!</definedName>
    <definedName name="P5L">#REF!</definedName>
    <definedName name="P5M">#REF!</definedName>
    <definedName name="P60E">#REF!</definedName>
    <definedName name="P60L">#REF!</definedName>
    <definedName name="P60M">#REF!</definedName>
    <definedName name="P61E">#REF!</definedName>
    <definedName name="P61L">#REF!</definedName>
    <definedName name="P61M">#REF!</definedName>
    <definedName name="P62E">#REF!</definedName>
    <definedName name="P62L">#REF!</definedName>
    <definedName name="P62M">#REF!</definedName>
    <definedName name="P63E">#REF!</definedName>
    <definedName name="P63L">#REF!</definedName>
    <definedName name="P63M">#REF!</definedName>
    <definedName name="P64E">#REF!</definedName>
    <definedName name="P64L">#REF!</definedName>
    <definedName name="P64M">#REF!</definedName>
    <definedName name="P65E">#REF!</definedName>
    <definedName name="P65L">#REF!</definedName>
    <definedName name="P65M">#REF!</definedName>
    <definedName name="P66E">#REF!</definedName>
    <definedName name="P66L">#REF!</definedName>
    <definedName name="P66M">#REF!</definedName>
    <definedName name="P67E">#REF!</definedName>
    <definedName name="P67L">#REF!</definedName>
    <definedName name="P67M">#REF!</definedName>
    <definedName name="P68E">#REF!</definedName>
    <definedName name="P68L">#REF!</definedName>
    <definedName name="P68M">#REF!</definedName>
    <definedName name="P69E">#REF!</definedName>
    <definedName name="P69L">#REF!</definedName>
    <definedName name="P69M">#REF!</definedName>
    <definedName name="P6E">#REF!</definedName>
    <definedName name="P6L">#REF!</definedName>
    <definedName name="P6M">#REF!</definedName>
    <definedName name="P70E">#REF!</definedName>
    <definedName name="P70L">#REF!</definedName>
    <definedName name="P70M">#REF!</definedName>
    <definedName name="P71E">#REF!</definedName>
    <definedName name="P71L">#REF!</definedName>
    <definedName name="P71M">#REF!</definedName>
    <definedName name="P72E">#REF!</definedName>
    <definedName name="P72L">#REF!</definedName>
    <definedName name="P72M">#REF!</definedName>
    <definedName name="P73E">#REF!</definedName>
    <definedName name="P73L">#REF!</definedName>
    <definedName name="P73M">#REF!</definedName>
    <definedName name="P74E">#REF!</definedName>
    <definedName name="P74L">#REF!</definedName>
    <definedName name="P74M">#REF!</definedName>
    <definedName name="P75E">#REF!</definedName>
    <definedName name="P75L">#REF!</definedName>
    <definedName name="P75M">#REF!</definedName>
    <definedName name="P76E">#REF!</definedName>
    <definedName name="P76L">#REF!</definedName>
    <definedName name="P76M">#REF!</definedName>
    <definedName name="P77E">#REF!</definedName>
    <definedName name="P77L">#REF!</definedName>
    <definedName name="P77M">#REF!</definedName>
    <definedName name="P78E">#REF!</definedName>
    <definedName name="P78L">#REF!</definedName>
    <definedName name="P78M">#REF!</definedName>
    <definedName name="P79E">#REF!</definedName>
    <definedName name="P79L">#REF!</definedName>
    <definedName name="P79M">#REF!</definedName>
    <definedName name="P7E">#REF!</definedName>
    <definedName name="P7L">#REF!</definedName>
    <definedName name="P7M">#REF!</definedName>
    <definedName name="P80E">#REF!</definedName>
    <definedName name="P80L">#REF!</definedName>
    <definedName name="P80M">#REF!</definedName>
    <definedName name="P81E">#REF!</definedName>
    <definedName name="P81L">#REF!</definedName>
    <definedName name="P81M">#REF!</definedName>
    <definedName name="P82E">#REF!</definedName>
    <definedName name="P82L">#REF!</definedName>
    <definedName name="P82M">#REF!</definedName>
    <definedName name="P83E">#REF!</definedName>
    <definedName name="P83L">#REF!</definedName>
    <definedName name="P83M">#REF!</definedName>
    <definedName name="P84E">#REF!</definedName>
    <definedName name="P84L">#REF!</definedName>
    <definedName name="P84M">#REF!</definedName>
    <definedName name="P85E">#REF!</definedName>
    <definedName name="P85L">#REF!</definedName>
    <definedName name="P85M">#REF!</definedName>
    <definedName name="P86E">#REF!</definedName>
    <definedName name="P86L">#REF!</definedName>
    <definedName name="P86M">#REF!</definedName>
    <definedName name="P87E">#REF!</definedName>
    <definedName name="P87L">#REF!</definedName>
    <definedName name="P87M">#REF!</definedName>
    <definedName name="P88E">#REF!</definedName>
    <definedName name="P88L">#REF!</definedName>
    <definedName name="P88M">#REF!</definedName>
    <definedName name="P89E">#REF!</definedName>
    <definedName name="P89L">#REF!</definedName>
    <definedName name="P89M">#REF!</definedName>
    <definedName name="P8E">#REF!</definedName>
    <definedName name="P8L">#REF!</definedName>
    <definedName name="P8M">#REF!</definedName>
    <definedName name="P90E">#REF!</definedName>
    <definedName name="P90L">#REF!</definedName>
    <definedName name="P90M">#REF!</definedName>
    <definedName name="P91E">#REF!</definedName>
    <definedName name="P91L">#REF!</definedName>
    <definedName name="P91M">#REF!</definedName>
    <definedName name="P92E">#REF!</definedName>
    <definedName name="P92L">#REF!</definedName>
    <definedName name="P92M">#REF!</definedName>
    <definedName name="P93E">#REF!</definedName>
    <definedName name="P93L">#REF!</definedName>
    <definedName name="P93M">#REF!</definedName>
    <definedName name="P94E">#REF!</definedName>
    <definedName name="P94L">#REF!</definedName>
    <definedName name="P94M">#REF!</definedName>
    <definedName name="P95E">#REF!</definedName>
    <definedName name="P95L">#REF!</definedName>
    <definedName name="P95M">#REF!</definedName>
    <definedName name="P96E">#REF!</definedName>
    <definedName name="P96L">#REF!</definedName>
    <definedName name="P96M">#REF!</definedName>
    <definedName name="P97E">#REF!</definedName>
    <definedName name="P97L">#REF!</definedName>
    <definedName name="P97M">#REF!</definedName>
    <definedName name="P98E">#REF!</definedName>
    <definedName name="P98L">#REF!</definedName>
    <definedName name="P98M">#REF!</definedName>
    <definedName name="P99E">#REF!</definedName>
    <definedName name="P99L">#REF!</definedName>
    <definedName name="P99M">#REF!</definedName>
    <definedName name="P9E">#REF!</definedName>
    <definedName name="P9L">#REF!</definedName>
    <definedName name="P9M">#REF!</definedName>
    <definedName name="Pa">#REF!</definedName>
    <definedName name="past">#REF!</definedName>
    <definedName name="pa삼">#REF!</definedName>
    <definedName name="Pa오">#REF!</definedName>
    <definedName name="PD">[7]기본DATA!#REF!</definedName>
    <definedName name="PF">#REF!</definedName>
    <definedName name="PI">[26]본체!#REF!</definedName>
    <definedName name="PILE">#REF!</definedName>
    <definedName name="PL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M">#REF!</definedName>
    <definedName name="PN">#REF!</definedName>
    <definedName name="POOM">[7]기본DATA!#REF!</definedName>
    <definedName name="PR">#REF!</definedName>
    <definedName name="PRINT">#REF!</definedName>
    <definedName name="_xlnm.Print_Area" localSheetId="5">'2. 총괄표'!$A$1:$K$18</definedName>
    <definedName name="_xlnm.Print_Area" localSheetId="6">'3. 설계내역'!$A$1:$L$30</definedName>
    <definedName name="_xlnm.Print_Area" localSheetId="7">'4. GIS일위대가 '!$A$1:$J$286</definedName>
    <definedName name="_xlnm.Print_Area" localSheetId="8">'5. GIS산출근거'!$A$1:$I$481</definedName>
    <definedName name="_xlnm.Print_Area" localSheetId="11">'8. GIS기초자료'!$A$1:$E$53</definedName>
    <definedName name="_xlnm.Print_Area" localSheetId="12">'9. GIS수량입력'!$A$1:$J$61</definedName>
    <definedName name="_xlnm.Print_Area" localSheetId="1">일위대가!$B$1:$N$137</definedName>
    <definedName name="_xlnm.Print_Area" localSheetId="2">일위대가2!$B$1:$N$15</definedName>
    <definedName name="_xlnm.Print_Area" localSheetId="0">일위목록!$A$1:$J$20</definedName>
    <definedName name="_xlnm.Print_Area">#REF!</definedName>
    <definedName name="PRINT_AREA_MI">#REF!</definedName>
    <definedName name="PRINT_AREA_MI1">#REF!</definedName>
    <definedName name="PRINT_TITLE">#REF!</definedName>
    <definedName name="PRINT_TITLEES">#REF!</definedName>
    <definedName name="_xlnm.Print_Titles" localSheetId="6">'3. 설계내역'!$1:$5</definedName>
    <definedName name="_xlnm.Print_Titles" localSheetId="7">'4. GIS일위대가 '!$1:$1</definedName>
    <definedName name="_xlnm.Print_Titles" localSheetId="8">'5. GIS산출근거'!$1:$1</definedName>
    <definedName name="_xlnm.Print_Titles" localSheetId="1">일위대가!$1:$2</definedName>
    <definedName name="_xlnm.Print_Titles" localSheetId="2">일위대가2!$1:$2</definedName>
    <definedName name="_xlnm.Print_Titles" localSheetId="0">일위목록!$1:$2</definedName>
    <definedName name="_xlnm.Print_Titles">#N/A</definedName>
    <definedName name="PRINT_TITLESS">#REF!</definedName>
    <definedName name="print_titls">#REF!</definedName>
    <definedName name="prnit_titles">#REF!</definedName>
    <definedName name="Projects" localSheetId="12">#REF!</definedName>
    <definedName name="Projects">#REF!</definedName>
    <definedName name="PS">#REF!</definedName>
    <definedName name="psb" localSheetId="12">[8]노임단가!$AL$23</definedName>
    <definedName name="psb">[9]노임단가!$AL$23</definedName>
    <definedName name="psh" localSheetId="12">[8]노임단가!$AL$19</definedName>
    <definedName name="psh">[9]노임단가!$AL$19</definedName>
    <definedName name="psm" localSheetId="12">[8]노임단가!$AL$21</definedName>
    <definedName name="psm">[9]노임단가!$AL$21</definedName>
    <definedName name="PT">#REF!</definedName>
    <definedName name="PUM">[7]기본DATA!#REF!</definedName>
    <definedName name="PVC">#REF!</definedName>
    <definedName name="PVI">#REF!</definedName>
    <definedName name="PVT">#REF!</definedName>
    <definedName name="qa">#REF!</definedName>
    <definedName name="Qe앨">#REF!</definedName>
    <definedName name="qi">[1]설계조건!#REF!</definedName>
    <definedName name="qu">#REF!</definedName>
    <definedName name="q디">#REF!</definedName>
    <definedName name="q앨">#REF!</definedName>
    <definedName name="rate">[27]견적을!#REF!</definedName>
    <definedName name="rate1">[27]견적을!#REF!</definedName>
    <definedName name="RB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l이">#REF!</definedName>
    <definedName name="Rl일">#REF!</definedName>
    <definedName name="RM_D">[7]기본DATA!#REF!</definedName>
    <definedName name="RNG">[17]Sheet1!$A$1:$D$65536</definedName>
    <definedName name="RRR">#REF!</definedName>
    <definedName name="Rtable">'[28]내역(한신APT)'!#REF!</definedName>
    <definedName name="RTR">#REF!</definedName>
    <definedName name="RTS">#REF!</definedName>
    <definedName name="S">#REF!</definedName>
    <definedName name="S_1">#REF!</definedName>
    <definedName name="S_2">#REF!</definedName>
    <definedName name="S2L">#REF!</definedName>
    <definedName name="sab" localSheetId="12">[8]노임단가!$Z$33</definedName>
    <definedName name="sab">[9]노임단가!$Z$33</definedName>
    <definedName name="SAFDAF" hidden="1">{"'Firr(선)'!$AS$1:$AY$62","'Firr(사)'!$AS$1:$AY$62","'Firr(회)'!$AS$1:$AY$62","'Firr(선)'!$L$1:$V$62","'Firr(사)'!$L$1:$V$62","'Firr(회)'!$L$1:$V$62"}</definedName>
    <definedName name="sah" localSheetId="12">[8]노임단가!$Z$29</definedName>
    <definedName name="sah">[9]노임단가!$Z$29</definedName>
    <definedName name="sam" localSheetId="12">[8]노임단가!$Z$31</definedName>
    <definedName name="sam">[9]노임단가!$Z$31</definedName>
    <definedName name="sas" localSheetId="12">[8]노임단가!$Z$27</definedName>
    <definedName name="sas">[9]노임단가!$Z$27</definedName>
    <definedName name="SCK">#REF!</definedName>
    <definedName name="SD">[7]기본DATA!#REF!</definedName>
    <definedName name="SDAS" hidden="1">{"'Firr(선)'!$AS$1:$AY$62","'Firr(사)'!$AS$1:$AY$62","'Firr(회)'!$AS$1:$AY$62","'Firr(선)'!$L$1:$V$62","'Firr(사)'!$L$1:$V$62","'Firr(회)'!$L$1:$V$62"}</definedName>
    <definedName name="SERVER">#REF!</definedName>
    <definedName name="SFR" localSheetId="12">[18]심사계산!$D$88</definedName>
    <definedName name="SFR">[19]심사계산!$D$88</definedName>
    <definedName name="SHO">#REF!</definedName>
    <definedName name="SHT">#REF!</definedName>
    <definedName name="sido" localSheetId="12">#REF!</definedName>
    <definedName name="sido">#REF!</definedName>
    <definedName name="SK">#REF!</definedName>
    <definedName name="SKE">#REF!</definedName>
    <definedName name="slo">#REF!</definedName>
    <definedName name="SM">#REF!</definedName>
    <definedName name="sp">#REF!</definedName>
    <definedName name="span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sb" localSheetId="12">[8]노임단가!$Z$23</definedName>
    <definedName name="ssb">[9]노임단가!$Z$23</definedName>
    <definedName name="ssh" localSheetId="12">[8]노임단가!$Z$19</definedName>
    <definedName name="ssh">[9]노임단가!$Z$19</definedName>
    <definedName name="ssm" localSheetId="12">[8]노임단가!$Z$21</definedName>
    <definedName name="ssm">[9]노임단가!$Z$21</definedName>
    <definedName name="sss" localSheetId="12" hidden="1">#REF!</definedName>
    <definedName name="sss" hidden="1">#REF!</definedName>
    <definedName name="startA" localSheetId="12">#REF!</definedName>
    <definedName name="startA">#REF!</definedName>
    <definedName name="stb" localSheetId="12">[8]노임단가!$Z$17</definedName>
    <definedName name="stb">[9]노임단가!$Z$17</definedName>
    <definedName name="stEg" localSheetId="12">#REF!</definedName>
    <definedName name="stEg">#REF!</definedName>
    <definedName name="stEv" localSheetId="12">#REF!</definedName>
    <definedName name="stEv">#REF!</definedName>
    <definedName name="sth" localSheetId="12">[8]노임단가!$Z$13</definedName>
    <definedName name="sth">[9]노임단가!$Z$13</definedName>
    <definedName name="stJh" localSheetId="12">#REF!</definedName>
    <definedName name="stJh">#REF!</definedName>
    <definedName name="stm" localSheetId="12">[8]노임단가!$Z$15</definedName>
    <definedName name="stm">[9]노임단가!$Z$15</definedName>
    <definedName name="stMh" localSheetId="12">#REF!</definedName>
    <definedName name="stMh">#REF!</definedName>
    <definedName name="stPe" localSheetId="12">#REF!</definedName>
    <definedName name="stPe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tTr" localSheetId="12">#REF!</definedName>
    <definedName name="stTr">#REF!</definedName>
    <definedName name="sum">#REF!</definedName>
    <definedName name="SVR">#REF!</definedName>
    <definedName name="SVRAG">#REF!</definedName>
    <definedName name="SVRDESC">#REF!</definedName>
    <definedName name="SWL">#REF!</definedName>
    <definedName name="swprice" localSheetId="12">'9. GIS수량입력'!swprice</definedName>
    <definedName name="swprice">'9. GIS수량입력'!swprice</definedName>
    <definedName name="SWR">#REF!</definedName>
    <definedName name="SY">#REF!</definedName>
    <definedName name="T">#REF!</definedName>
    <definedName name="T1S">#REF!</definedName>
    <definedName name="T2S">#REF!</definedName>
    <definedName name="T3S">#REF!</definedName>
    <definedName name="Ta">#REF!</definedName>
    <definedName name="TAF">#REF!</definedName>
    <definedName name="TAH">#REF!</definedName>
    <definedName name="TAM">#REF!</definedName>
    <definedName name="Tb">#REF!</definedName>
    <definedName name="Tba">#REF!</definedName>
    <definedName name="TC">#REF!</definedName>
    <definedName name="TCA">#REF!</definedName>
    <definedName name="TCB">#REF!</definedName>
    <definedName name="TE">#REF!</definedName>
    <definedName name="Ted">#REF!</definedName>
    <definedName name="Tel">#REF!</definedName>
    <definedName name="Text5">#REF!</definedName>
    <definedName name="TG">[10]별표!#REF!</definedName>
    <definedName name="Tl">#REF!</definedName>
    <definedName name="TMO">#REF!</definedName>
    <definedName name="TPF">#REF!</definedName>
    <definedName name="TPH">#REF!</definedName>
    <definedName name="TPM">#REF!</definedName>
    <definedName name="Tra">#REF!</definedName>
    <definedName name="Tsa">#REF!</definedName>
    <definedName name="TSS">#REF!</definedName>
    <definedName name="TW">#REF!</definedName>
    <definedName name="TWA">#REF!</definedName>
    <definedName name="TWL">#REF!</definedName>
    <definedName name="TWR">#REF!</definedName>
    <definedName name="U">[13]대치판정!#REF!</definedName>
    <definedName name="U_LENGTH">#REF!</definedName>
    <definedName name="U_REBAR">#REF!</definedName>
    <definedName name="U_WIDTH">#REF!</definedName>
    <definedName name="UD">[7]기본DATA!#REF!</definedName>
    <definedName name="ul">[1]설계조건!#REF!</definedName>
    <definedName name="um">[1]설계조건!#REF!</definedName>
    <definedName name="UNIT_WEIGHT">#REF!</definedName>
    <definedName name="uw">[1]설계조건!#REF!</definedName>
    <definedName name="v6a">#REF!</definedName>
    <definedName name="VA">[10]별표!#REF!</definedName>
    <definedName name="VB">[10]별표!#REF!</definedName>
    <definedName name="VC">[10]별표!#REF!</definedName>
    <definedName name="VD">[10]별표!#REF!</definedName>
    <definedName name="VE">[10]별표!#REF!</definedName>
    <definedName name="w">#REF!</definedName>
    <definedName name="w_2">#REF!</definedName>
    <definedName name="WA">#REF!</definedName>
    <definedName name="WAA">#REF!</definedName>
    <definedName name="WAAA">#REF!</definedName>
    <definedName name="WALL">[1]설계조건!#REF!</definedName>
    <definedName name="WB">#REF!</definedName>
    <definedName name="Wc">#REF!</definedName>
    <definedName name="WD">[7]기본DATA!#REF!</definedName>
    <definedName name="whekd" hidden="1">{#N/A,#N/A,FALSE,"포장단가"}</definedName>
    <definedName name="width">#REF!</definedName>
    <definedName name="WIRE">[7]기본DATA!#REF!</definedName>
    <definedName name="WL">#REF!</definedName>
    <definedName name="wla">[1]설계조건!#REF!</definedName>
    <definedName name="WLT">#REF!</definedName>
    <definedName name="Wm">[1]설계조건!#REF!</definedName>
    <definedName name="wn">[1]설계조건!#REF!</definedName>
    <definedName name="wrn.포장단가." hidden="1">{#N/A,#N/A,FALSE,"포장단가"}</definedName>
    <definedName name="Ws">#REF!</definedName>
    <definedName name="WSO">#REF!</definedName>
    <definedName name="WST">#REF!</definedName>
    <definedName name="Ws삼">#REF!</definedName>
    <definedName name="Ws이">#REF!</definedName>
    <definedName name="Ws일">#REF!</definedName>
    <definedName name="Ww">#REF!</definedName>
    <definedName name="x">#REF!</definedName>
    <definedName name="XA">#REF!</definedName>
    <definedName name="XXX">#REF!</definedName>
    <definedName name="Y">[7]기본DATA!#REF!</definedName>
    <definedName name="YC">#REF!</definedName>
    <definedName name="YD">[7]기본DATA!#REF!</definedName>
    <definedName name="YHJ">#REF!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가" localSheetId="12">#REF!</definedName>
    <definedName name="가">#REF!</definedName>
    <definedName name="가2" localSheetId="12">#REF!</definedName>
    <definedName name="가2">#REF!</definedName>
    <definedName name="가3" localSheetId="12">#REF!</definedName>
    <definedName name="가3">#REF!</definedName>
    <definedName name="가4" localSheetId="12">#REF!</definedName>
    <definedName name="가4">#REF!</definedName>
    <definedName name="가5" localSheetId="12">#REF!</definedName>
    <definedName name="가5">#REF!</definedName>
    <definedName name="가6" localSheetId="12">#REF!</definedName>
    <definedName name="가6">#REF!</definedName>
    <definedName name="가능고급">[29]각종단가!#REF!</definedName>
    <definedName name="가스구조일수">#REF!</definedName>
    <definedName name="가스구조일수1">#REF!</definedName>
    <definedName name="가스시설종수">#REF!</definedName>
    <definedName name="가스연장">#REF!</definedName>
    <definedName name="가스작업연장">#REF!</definedName>
    <definedName name="가스재구조일수">#REF!</definedName>
    <definedName name="가스재구조화비율">#REF!</definedName>
    <definedName name="가스정위치작업일수">#REF!</definedName>
    <definedName name="가스조사연장">#REF!</definedName>
    <definedName name="가중치">#REF!</definedName>
    <definedName name="간접노무비">[30]설계명세서!#REF!</definedName>
    <definedName name="갑">#REF!</definedName>
    <definedName name="갑10페이지">#REF!,#REF!,#REF!,#REF!,#REF!,#REF!,#REF!</definedName>
    <definedName name="갑11페이지">#REF!,#REF!,#REF!,#REF!,#REF!,#REF!,#REF!</definedName>
    <definedName name="갑12페이지">#REF!,#REF!,#REF!,#REF!,#REF!,#REF!,#REF!</definedName>
    <definedName name="갑13페이지">#REF!,#REF!,#REF!,#REF!,#REF!,#REF!,#REF!</definedName>
    <definedName name="갑14페이지">#REF!,#REF!,#REF!,#REF!,#REF!,#REF!,#REF!</definedName>
    <definedName name="갑15페이지">#REF!,#REF!,#REF!,#REF!,#REF!</definedName>
    <definedName name="갑1페이지">#REF!,#REF!,#REF!,#REF!,#REF!,#REF!</definedName>
    <definedName name="갑2페이지">#REF!,#REF!,#REF!,#REF!,#REF!,#REF!,#REF!</definedName>
    <definedName name="갑3페이지">#REF!,#REF!,#REF!,#REF!,#REF!,#REF!,#REF!</definedName>
    <definedName name="갑4페이지">#REF!,#REF!,#REF!,#REF!,#REF!,#REF!,#REF!</definedName>
    <definedName name="갑5페이지">#REF!,#REF!,#REF!,#REF!,#REF!,#REF!,#REF!</definedName>
    <definedName name="갑6페이지">#REF!,#REF!,#REF!,#REF!,#REF!,#REF!,#REF!</definedName>
    <definedName name="갑7페이지">#REF!,#REF!,#REF!,#REF!,#REF!,#REF!,#REF!</definedName>
    <definedName name="갑8페이지">#REF!,#REF!,#REF!,#REF!,#REF!,#REF!,#REF!</definedName>
    <definedName name="갑9페이지">#REF!,#REF!,#REF!,#REF!,#REF!,#REF!,#REF!</definedName>
    <definedName name="갑면1">#REF!,#REF!,#REF!,#REF!,#REF!,#REF!</definedName>
    <definedName name="갑면10">#REF!,#REF!,#REF!,#REF!,#REF!,#REF!,#REF!</definedName>
    <definedName name="갑면11">#REF!,#REF!,#REF!,#REF!,#REF!,#REF!,#REF!</definedName>
    <definedName name="갑면12">#REF!,#REF!,#REF!,#REF!,#REF!,#REF!,#REF!</definedName>
    <definedName name="갑면13">#REF!,#REF!,#REF!,#REF!,#REF!,#REF!,#REF!</definedName>
    <definedName name="갑면14">#REF!,#REF!,#REF!,#REF!,#REF!,#REF!,#REF!</definedName>
    <definedName name="갑면15">#REF!,#REF!,#REF!,#REF!,#REF!</definedName>
    <definedName name="갑면2">#REF!,#REF!,#REF!,#REF!,#REF!,#REF!,#REF!</definedName>
    <definedName name="갑면3">#REF!,#REF!,#REF!,#REF!,#REF!,#REF!,#REF!</definedName>
    <definedName name="갑면4">#REF!,#REF!,#REF!,#REF!,#REF!,#REF!,#REF!</definedName>
    <definedName name="갑면5">#REF!,#REF!,#REF!,#REF!,#REF!,#REF!,#REF!</definedName>
    <definedName name="갑면6">#REF!,#REF!,#REF!,#REF!,#REF!,#REF!,#REF!</definedName>
    <definedName name="갑면7">#REF!,#REF!,#REF!,#REF!,#REF!,#REF!,#REF!</definedName>
    <definedName name="갑면8">#REF!,#REF!,#REF!,#REF!,#REF!,#REF!,#REF!</definedName>
    <definedName name="갑면9">#REF!,#REF!,#REF!,#REF!,#REF!,#REF!,#REF!</definedName>
    <definedName name="개거수량">#REF!</definedName>
    <definedName name="개발공정">[31]setup!$Q$4:$Q$10</definedName>
    <definedName name="개발공정1">[32]setup!$Q$4:$Q$10</definedName>
    <definedName name="개발언어" localSheetId="12">[33]setup!$T$4:$T$33</definedName>
    <definedName name="개발언어">[34]setup!$T$4:$T$33</definedName>
    <definedName name="개발언어보정계수">#REF!</definedName>
    <definedName name="건설기계운전기사">#REF!</definedName>
    <definedName name="건축물등기수" localSheetId="12">#REF!</definedName>
    <definedName name="건축물등기수">#REF!</definedName>
    <definedName name="검토자">[35]기초자료입력!$B$20</definedName>
    <definedName name="경비">#REF!</definedName>
    <definedName name="경비_기초도면">[36]기초도면제작!$J$14</definedName>
    <definedName name="계">[37]Sheet1!#REF!</definedName>
    <definedName name="계_장_공">#REF!</definedName>
    <definedName name="고급">#REF!</definedName>
    <definedName name="고급기능">#REF!</definedName>
    <definedName name="고급기능사">#REF!</definedName>
    <definedName name="고급기술" localSheetId="12">[18]심사물량!$C$4</definedName>
    <definedName name="고급기술">[19]심사물량!$C$4</definedName>
    <definedName name="고급기술자">#REF!</definedName>
    <definedName name="고급달">#REF!</definedName>
    <definedName name="고급도화">#REF!</definedName>
    <definedName name="고급엔지니어링">#REF!</definedName>
    <definedName name="고급여비">#REF!</definedName>
    <definedName name="고급지도제작">#REF!</definedName>
    <definedName name="고급측량">#REF!</definedName>
    <definedName name="고급항공사진">#REF!</definedName>
    <definedName name="고기" localSheetId="12">#REF!</definedName>
    <definedName name="고기">#REF!</definedName>
    <definedName name="고기달">#REF!</definedName>
    <definedName name="고능" localSheetId="12">#REF!</definedName>
    <definedName name="고능">#REF!</definedName>
    <definedName name="고철">[38]물가대비표!#REF!</definedName>
    <definedName name="곡동" hidden="1">{"'Firr(선)'!$AS$1:$AY$62","'Firr(사)'!$AS$1:$AY$62","'Firr(회)'!$AS$1:$AY$62","'Firr(선)'!$L$1:$V$62","'Firr(사)'!$L$1:$V$62","'Firr(회)'!$L$1:$V$62"}</definedName>
    <definedName name="곡동1" hidden="1">{"'Firr(선)'!$AS$1:$AY$62","'Firr(사)'!$AS$1:$AY$62","'Firr(회)'!$AS$1:$AY$62","'Firr(선)'!$L$1:$V$62","'Firr(사)'!$L$1:$V$62","'Firr(회)'!$L$1:$V$62"}</definedName>
    <definedName name="골재1">#REF!</definedName>
    <definedName name="공급가액">#REF!</definedName>
    <definedName name="공기">[39]공정표!#REF!</definedName>
    <definedName name="공단" localSheetId="12">#REF!</definedName>
    <definedName name="공단">#REF!</definedName>
    <definedName name="공보" localSheetId="12">#REF!</definedName>
    <definedName name="공보">#REF!</definedName>
    <definedName name="공사구간">#REF!</definedName>
    <definedName name="공사명">#REF!</definedName>
    <definedName name="공사방법">[35]기초자료입력!$B$18</definedName>
    <definedName name="공사비">#REF!</definedName>
    <definedName name="공압축3.5간재">'[40]기계경비(시간당)'!$H$248</definedName>
    <definedName name="공압축3.5노무">'[40]기계경비(시간당)'!$H$244</definedName>
    <definedName name="공압축3.5노무야간">'[40]기계경비(시간당)'!$H$245</definedName>
    <definedName name="공압축3.5손료">'[40]기계경비(시간당)'!$H$243</definedName>
    <definedName name="공압축7.1간재">'[40]기계경비(시간당)'!$H$256</definedName>
    <definedName name="공압축7.1노무">'[40]기계경비(시간당)'!$H$252</definedName>
    <definedName name="공압축7.1노무야간">'[40]기계경비(시간당)'!$H$253</definedName>
    <definedName name="공압축7.1손료">'[40]기계경비(시간당)'!$H$251</definedName>
    <definedName name="공전" localSheetId="12">#REF!</definedName>
    <definedName name="공전">#REF!</definedName>
    <definedName name="과업명" localSheetId="12">#REF!</definedName>
    <definedName name="과업명">#REF!</definedName>
    <definedName name="곽동준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관급">#REF!,#REF!,#REF!</definedName>
    <definedName name="관급자재비">#REF!</definedName>
    <definedName name="관로방식">[41]설계입력!$J$12:$J$13</definedName>
    <definedName name="교1">#REF!,#REF!,#REF!,#REF!,#REF!,#REF!</definedName>
    <definedName name="교10">#REF!,#REF!,#REF!,#REF!,#REF!,#REF!,#REF!</definedName>
    <definedName name="교11">#REF!,#REF!,#REF!,#REF!,#REF!,#REF!,#REF!</definedName>
    <definedName name="교12">#REF!,#REF!,#REF!,#REF!,#REF!,#REF!,#REF!</definedName>
    <definedName name="교13">#REF!,#REF!,#REF!,#REF!,#REF!,#REF!,#REF!</definedName>
    <definedName name="교14">#REF!,#REF!,#REF!,#REF!,#REF!,#REF!,#REF!</definedName>
    <definedName name="교15">#REF!,#REF!,#REF!,#REF!,#REF!</definedName>
    <definedName name="교2">#REF!,#REF!,#REF!,#REF!,#REF!,#REF!,#REF!</definedName>
    <definedName name="교3">#REF!,#REF!,#REF!,#REF!,#REF!,#REF!,#REF!</definedName>
    <definedName name="교4">#REF!,#REF!,#REF!,#REF!,#REF!,#REF!,#REF!</definedName>
    <definedName name="교5">#REF!,#REF!,#REF!,#REF!,#REF!,#REF!,#REF!</definedName>
    <definedName name="교6">#REF!,#REF!,#REF!,#REF!,#REF!,#REF!,#REF!</definedName>
    <definedName name="교7">#REF!,#REF!,#REF!,#REF!,#REF!,#REF!,#REF!</definedName>
    <definedName name="교8">#REF!,#REF!,#REF!,#REF!,#REF!,#REF!,#REF!</definedName>
    <definedName name="교9">#REF!,#REF!,#REF!,#REF!,#REF!,#REF!,#REF!</definedName>
    <definedName name="교면1">#REF!,#REF!,#REF!,#REF!,#REF!,#REF!</definedName>
    <definedName name="교면10">#REF!,#REF!,#REF!,#REF!,#REF!,#REF!,#REF!</definedName>
    <definedName name="교면11">#REF!,#REF!,#REF!,#REF!,#REF!,#REF!,#REF!</definedName>
    <definedName name="교면12">#REF!,#REF!,#REF!,#REF!,#REF!,#REF!,#REF!</definedName>
    <definedName name="교면13">#REF!,#REF!,#REF!,#REF!,#REF!,#REF!,#REF!</definedName>
    <definedName name="교면14">#REF!,#REF!,#REF!,#REF!,#REF!,#REF!,#REF!</definedName>
    <definedName name="교면15">#REF!,#REF!,#REF!,#REF!,#REF!</definedName>
    <definedName name="교면2">#REF!,#REF!,#REF!,#REF!,#REF!,#REF!,#REF!</definedName>
    <definedName name="교면3">#REF!,#REF!,#REF!,#REF!,#REF!,#REF!,#REF!</definedName>
    <definedName name="교면4">#REF!,#REF!,#REF!,#REF!,#REF!,#REF!,#REF!</definedName>
    <definedName name="교면5">#REF!,#REF!,#REF!,#REF!,#REF!,#REF!,#REF!</definedName>
    <definedName name="교면6">#REF!,#REF!,#REF!,#REF!,#REF!,#REF!,#REF!</definedName>
    <definedName name="교면7">#REF!,#REF!,#REF!,#REF!,#REF!,#REF!,#REF!</definedName>
    <definedName name="교면8">#REF!,#REF!,#REF!,#REF!,#REF!,#REF!,#REF!</definedName>
    <definedName name="교면9">#REF!,#REF!,#REF!,#REF!,#REF!,#REF!,#REF!</definedName>
    <definedName name="교외지" localSheetId="12">[42]산출근거!#REF!</definedName>
    <definedName name="교외지">[43]산출근거!#REF!</definedName>
    <definedName name="교외지비율">#REF!</definedName>
    <definedName name="교폭">#REF!</definedName>
    <definedName name="구">#REF!</definedName>
    <definedName name="구랑2교">#REF!</definedName>
    <definedName name="구랑교">#REF!</definedName>
    <definedName name="구릉지비율">#REF!</definedName>
    <definedName name="구조작업량">#REF!</definedName>
    <definedName name="구조지형계수">#REF!</definedName>
    <definedName name="구조화일수">#REF!</definedName>
    <definedName name="구축비율">#REF!</definedName>
    <definedName name="구축비율2">#REF!</definedName>
    <definedName name="규">[44]물가대비표!#REF!</definedName>
    <definedName name="규모계수">#REF!</definedName>
    <definedName name="규모별보정계수">#REF!</definedName>
    <definedName name="근로자계수" localSheetId="12">#REF!</definedName>
    <definedName name="근로자계수">#REF!</definedName>
    <definedName name="금액" localSheetId="12">#REF!</definedName>
    <definedName name="금액">#REF!</definedName>
    <definedName name="기계설치공">#REF!</definedName>
    <definedName name="기본SW인건비">#REF!</definedName>
    <definedName name="기설">#REF!</definedName>
    <definedName name="기성">[45]을지!$I$40</definedName>
    <definedName name="기술료" localSheetId="12">#REF!</definedName>
    <definedName name="기술료">#REF!</definedName>
    <definedName name="기술료율">#REF!</definedName>
    <definedName name="기술사">#REF!</definedName>
    <definedName name="기술사달">#REF!</definedName>
    <definedName name="기조">#REF!</definedName>
    <definedName name="기종계수">#REF!</definedName>
    <definedName name="기종별보정계수">#REF!</definedName>
    <definedName name="기초인건비">#REF!</definedName>
    <definedName name="기타경비">#REF!</definedName>
    <definedName name="기타구조일수">#REF!</definedName>
    <definedName name="기타정위치작업일수">#REF!</definedName>
    <definedName name="기타조사연장">#REF!</definedName>
    <definedName name="기타탐사연장">#REF!</definedName>
    <definedName name="길">[46]WORK!$A$22:$BE$381</definedName>
    <definedName name="길이">[47]관급!#REF!</definedName>
    <definedName name="김">[48]WORK!$A$22:$BE$356</definedName>
    <definedName name="김곽">[49]NOMUBI!$B$3:$H$39</definedName>
    <definedName name="김길">#REF!</definedName>
    <definedName name="김동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김선미" hidden="1">{"'Firr(선)'!$AS$1:$AY$62","'Firr(사)'!$AS$1:$AY$62","'Firr(회)'!$AS$1:$AY$62","'Firr(선)'!$L$1:$V$62","'Firr(사)'!$L$1:$V$62","'Firr(회)'!$L$1:$V$62"}</definedName>
    <definedName name="김원">[50]관급!#REF!</definedName>
    <definedName name="김원길">[50]관급!#REF!</definedName>
    <definedName name="김태빈">[51]관급!#REF!</definedName>
    <definedName name="ㄴ31">#REF!</definedName>
    <definedName name="나" localSheetId="12">#REF!</definedName>
    <definedName name="나">#REF!</definedName>
    <definedName name="나2" localSheetId="12">#REF!</definedName>
    <definedName name="나2">#REF!</definedName>
    <definedName name="나3" localSheetId="12">#REF!</definedName>
    <definedName name="나3">#REF!</definedName>
    <definedName name="나4" localSheetId="12">#REF!</definedName>
    <definedName name="나4">#REF!</definedName>
    <definedName name="나5" localSheetId="12">#REF!</definedName>
    <definedName name="나5">#REF!</definedName>
    <definedName name="나6" localSheetId="12">#REF!</definedName>
    <definedName name="나6">#REF!</definedName>
    <definedName name="낙">[52]관로공사!$O$5</definedName>
    <definedName name="낙찰">#REF!</definedName>
    <definedName name="낙찰율">#REF!</definedName>
    <definedName name="난방구조일수">#REF!</definedName>
    <definedName name="난방정위치작업일수">#REF!</definedName>
    <definedName name="난방조사연장">#REF!</definedName>
    <definedName name="난방탐사연장">#REF!</definedName>
    <definedName name="노무비">[30]설계명세서!#REF!</definedName>
    <definedName name="노무비_기초도면">[36]기초도면제작!$F$14</definedName>
    <definedName name="노무비_현지조사2">[36]주출입구조사!#REF!</definedName>
    <definedName name="노임">#REF!</definedName>
    <definedName name="노임단가">[53]노임!$B$2:$C$45</definedName>
    <definedName name="노임전기">'[54]7단가'!$B$15:$L$19</definedName>
    <definedName name="노임표">#REF!</definedName>
    <definedName name="농경지비율">#REF!</definedName>
    <definedName name="ㄷ100x50x5x7.5t_단중">#REF!</definedName>
    <definedName name="ㄷ125x65x6x8t_단중">#REF!</definedName>
    <definedName name="ㄷ75x40x5x7t_단중">#REF!</definedName>
    <definedName name="다" localSheetId="12">#REF!</definedName>
    <definedName name="다">#REF!</definedName>
    <definedName name="다2" localSheetId="12">#REF!</definedName>
    <definedName name="다2">#REF!</definedName>
    <definedName name="다3" localSheetId="12">#REF!</definedName>
    <definedName name="다3">#REF!</definedName>
    <definedName name="다4" localSheetId="12">#REF!</definedName>
    <definedName name="다4">#REF!</definedName>
    <definedName name="다5" localSheetId="12">#REF!</definedName>
    <definedName name="다5">#REF!</definedName>
    <definedName name="다6" localSheetId="12">#REF!</definedName>
    <definedName name="다6">#REF!</definedName>
    <definedName name="닥트">#REF!</definedName>
    <definedName name="단가조사">[55]단가산출!$A$1:$G$318</definedName>
    <definedName name="단가테이블">'[40]기계경비(시간당)'!$C$1:$F$58</definedName>
    <definedName name="단순인력" localSheetId="12">#REF!</definedName>
    <definedName name="단순인력">#REF!</definedName>
    <definedName name="댈타5">#REF!</definedName>
    <definedName name="더다">#REF!</definedName>
    <definedName name="더닫">#REF!</definedName>
    <definedName name="더더더">#REF!</definedName>
    <definedName name="덕_트_공">#REF!</definedName>
    <definedName name="도_장_공">#REF!</definedName>
    <definedName name="도급">#REF!</definedName>
    <definedName name="도급경비">[35]설계명세서!$H$362</definedName>
    <definedName name="도급공사">#REF!</definedName>
    <definedName name="도급공사비">[35]설계명세서!$H$11</definedName>
    <definedName name="도급분경비계">[30]설계명세서!#REF!</definedName>
    <definedName name="도급분공사비">[30]설계명세서!$G$116</definedName>
    <definedName name="도급예산액">#REF!</definedName>
    <definedName name="도급예상액">#REF!</definedName>
    <definedName name="도로SW">#REF!</definedName>
    <definedName name="도로범용수정">#REF!</definedName>
    <definedName name="도로소프트">#REF!</definedName>
    <definedName name="도로스텝당인건비">#REF!</definedName>
    <definedName name="도로연장" localSheetId="12">#REF!</definedName>
    <definedName name="도로연장">#REF!</definedName>
    <definedName name="도로작업연장">#REF!</definedName>
    <definedName name="도로정위치연장" localSheetId="12">[56]도로정위치부표!#REF!</definedName>
    <definedName name="도로정위치연장">[57]도로정위치부표!#REF!</definedName>
    <definedName name="도로지형계수">#REF!</definedName>
    <definedName name="도면가격" localSheetId="12">#REF!</definedName>
    <definedName name="도면가격">#REF!</definedName>
    <definedName name="도면가격2" localSheetId="12">#REF!</definedName>
    <definedName name="도면가격2">#REF!</definedName>
    <definedName name="도면수" localSheetId="12">#REF!</definedName>
    <definedName name="도면수">#REF!</definedName>
    <definedName name="도면편집작업량">#REF!</definedName>
    <definedName name="도면편집지형계수">#REF!</definedName>
    <definedName name="도면편집지형증감계수">#REF!</definedName>
    <definedName name="도면편집축척별시간당작업량">#REF!</definedName>
    <definedName name="도면함">#REF!</definedName>
    <definedName name="도시3급">#REF!</definedName>
    <definedName name="도시작업계수">#REF!</definedName>
    <definedName name="도시적용1">#REF!</definedName>
    <definedName name="도시적용2">#REF!</definedName>
    <definedName name="도시적용3">#REF!</definedName>
    <definedName name="도시적용4">#REF!</definedName>
    <definedName name="도시적용5">#REF!</definedName>
    <definedName name="도엽당단가" localSheetId="12">'[58]1000 DB구축 부표'!$C$7</definedName>
    <definedName name="도엽당단가">'[59]1000 DB구축 부표'!$C$7</definedName>
    <definedName name="도장">#REF!</definedName>
    <definedName name="도화고급">#REF!</definedName>
    <definedName name="도화기상각" localSheetId="12">[18]심사계산!$I$90</definedName>
    <definedName name="도화기상각">[19]심사계산!$I$90</definedName>
    <definedName name="도화기정비" localSheetId="12">[18]심사계산!$I$93</definedName>
    <definedName name="도화기정비">[19]심사계산!$I$93</definedName>
    <definedName name="도화중급">#REF!</definedName>
    <definedName name="도화증감계수">#REF!</definedName>
    <definedName name="도화지형증감계수">#REF!</definedName>
    <definedName name="도화초급">#REF!</definedName>
    <definedName name="도화축척별작업량">#REF!</definedName>
    <definedName name="동">[38]물가대비표!#REF!</definedName>
    <definedName name="동준" hidden="1">{"'Firr(선)'!$AS$1:$AY$62","'Firr(사)'!$AS$1:$AY$62","'Firr(회)'!$AS$1:$AY$62","'Firr(선)'!$L$1:$V$62","'Firr(사)'!$L$1:$V$62","'Firr(회)'!$L$1:$V$62"}</definedName>
    <definedName name="ㄹㄹㄹㄹ" hidden="1">{"'Firr(선)'!$AS$1:$AY$62","'Firr(사)'!$AS$1:$AY$62","'Firr(회)'!$AS$1:$AY$62","'Firr(선)'!$L$1:$V$62","'Firr(사)'!$L$1:$V$62","'Firr(회)'!$L$1:$V$62"}</definedName>
    <definedName name="라" localSheetId="12">#REF!</definedName>
    <definedName name="라">#REF!</definedName>
    <definedName name="라2" localSheetId="12">#REF!</definedName>
    <definedName name="라2">#REF!</definedName>
    <definedName name="라3" localSheetId="12">#REF!</definedName>
    <definedName name="라3">#REF!</definedName>
    <definedName name="라4" localSheetId="12">#REF!</definedName>
    <definedName name="라4">#REF!</definedName>
    <definedName name="라5" localSheetId="12">#REF!</definedName>
    <definedName name="라5">#REF!</definedName>
    <definedName name="라6" localSheetId="12">#REF!</definedName>
    <definedName name="라6">#REF!</definedName>
    <definedName name="램머Q간재">[40]램머!$D$20</definedName>
    <definedName name="램머Q간재10">[40]램머!$F$20</definedName>
    <definedName name="램머Q간재야간">[40]램머!$J$20</definedName>
    <definedName name="램머Q노무">[40]램머!$D$21</definedName>
    <definedName name="램머Q노무10">[40]램머!$F$21</definedName>
    <definedName name="램머Q노무야간">[40]램머!$J$21</definedName>
    <definedName name="램머Q손료">[40]램머!$D$22</definedName>
    <definedName name="램머Q손료10">[40]램머!$F$22</definedName>
    <definedName name="램머Q손료야간">[40]램머!$J$22</definedName>
    <definedName name="램머간재">'[40]기계경비(시간당)'!$H$170</definedName>
    <definedName name="램머노무">'[40]기계경비(시간당)'!$H$166</definedName>
    <definedName name="램머노무야간">'[40]기계경비(시간당)'!$H$167</definedName>
    <definedName name="램머손료">'[40]기계경비(시간당)'!$H$165</definedName>
    <definedName name="램프">[60]단가조사!#REF!</definedName>
    <definedName name="레이어별작업비율">#REF!</definedName>
    <definedName name="류효정" hidden="1">{"'Firr(선)'!$AS$1:$AY$62","'Firr(사)'!$AS$1:$AY$62","'Firr(회)'!$AS$1:$AY$62","'Firr(선)'!$L$1:$V$62","'Firr(사)'!$L$1:$V$62","'Firr(회)'!$L$1:$V$62"}</definedName>
    <definedName name="ㅁ">#REF!</definedName>
    <definedName name="ㅁ1">#REF!</definedName>
    <definedName name="ㅁ222">#REF!</definedName>
    <definedName name="ㅁ500">[61]Baby일위대가!#REF!</definedName>
    <definedName name="ㅁ602">[62]기성고!#REF!</definedName>
    <definedName name="ㅁㅁ">#REF!</definedName>
    <definedName name="ㅁㅁ185">#REF!</definedName>
    <definedName name="ㅁㅁㅁ">#REF!</definedName>
    <definedName name="마" localSheetId="12">[62]재정비직인!$J$43</definedName>
    <definedName name="마">[63]재정비직인!$J$43</definedName>
    <definedName name="매당가격" localSheetId="12">#REF!</definedName>
    <definedName name="매당가격">#REF!</definedName>
    <definedName name="맷수" localSheetId="12">#REF!</definedName>
    <definedName name="맷수">#REF!</definedName>
    <definedName name="면적" localSheetId="12">#REF!</definedName>
    <definedName name="면적">#REF!</definedName>
    <definedName name="모자이크">#REF!</definedName>
    <definedName name="목____도">#REF!</definedName>
    <definedName name="목공">#REF!</definedName>
    <definedName name="목차">[53]일위목차!$O$4:$T$151</definedName>
    <definedName name="목차번호">[53]일위목차!$U$4:$V$151</definedName>
    <definedName name="무1">#REF!,#REF!,#REF!,#REF!,#REF!,#REF!</definedName>
    <definedName name="무10">#REF!,#REF!,#REF!,#REF!,#REF!,#REF!,#REF!</definedName>
    <definedName name="무11">#REF!,#REF!,#REF!,#REF!,#REF!,#REF!,#REF!</definedName>
    <definedName name="무12">#REF!,#REF!,#REF!,#REF!,#REF!,#REF!,#REF!</definedName>
    <definedName name="무13">#REF!,#REF!,#REF!,#REF!,#REF!,#REF!,#REF!</definedName>
    <definedName name="무14">#REF!,#REF!,#REF!,#REF!,#REF!,#REF!,#REF!</definedName>
    <definedName name="무15">#REF!,#REF!,#REF!,#REF!,#REF!</definedName>
    <definedName name="무2">#REF!,#REF!,#REF!,#REF!,#REF!,#REF!,#REF!</definedName>
    <definedName name="무3">#REF!,#REF!,#REF!,#REF!,#REF!,#REF!,#REF!</definedName>
    <definedName name="무4">#REF!,#REF!,#REF!,#REF!,#REF!,#REF!,#REF!</definedName>
    <definedName name="무5">#REF!,#REF!,#REF!,#REF!,#REF!,#REF!,#REF!</definedName>
    <definedName name="무6">#REF!,#REF!,#REF!,#REF!,#REF!,#REF!,#REF!</definedName>
    <definedName name="무7">#REF!,#REF!,#REF!,#REF!,#REF!,#REF!,#REF!</definedName>
    <definedName name="무8">#REF!,#REF!,#REF!,#REF!,#REF!,#REF!,#REF!</definedName>
    <definedName name="무9">#REF!,#REF!,#REF!,#REF!,#REF!,#REF!,#REF!</definedName>
    <definedName name="무면1">#REF!,#REF!,#REF!,#REF!,#REF!,#REF!</definedName>
    <definedName name="무면10">#REF!,#REF!,#REF!,#REF!,#REF!,#REF!,#REF!</definedName>
    <definedName name="무면11">#REF!,#REF!,#REF!,#REF!,#REF!,#REF!,#REF!</definedName>
    <definedName name="무면12">#REF!,#REF!,#REF!,#REF!,#REF!,#REF!,#REF!</definedName>
    <definedName name="무면13">#REF!,#REF!,#REF!,#REF!,#REF!,#REF!,#REF!</definedName>
    <definedName name="무면14">#REF!,#REF!,#REF!,#REF!,#REF!,#REF!,#REF!</definedName>
    <definedName name="무면15">#REF!,#REF!,#REF!,#REF!,#REF!</definedName>
    <definedName name="무면2">#REF!,#REF!,#REF!,#REF!,#REF!,#REF!,#REF!</definedName>
    <definedName name="무면3">#REF!,#REF!,#REF!,#REF!,#REF!,#REF!,#REF!</definedName>
    <definedName name="무면4">#REF!,#REF!,#REF!,#REF!,#REF!,#REF!,#REF!</definedName>
    <definedName name="무면5">#REF!,#REF!,#REF!,#REF!,#REF!,#REF!,#REF!</definedName>
    <definedName name="무면6">#REF!,#REF!,#REF!,#REF!,#REF!,#REF!,#REF!</definedName>
    <definedName name="무면7">#REF!,#REF!,#REF!,#REF!,#REF!,#REF!,#REF!</definedName>
    <definedName name="무면8">#REF!,#REF!,#REF!,#REF!,#REF!,#REF!,#REF!</definedName>
    <definedName name="무면9">#REF!,#REF!,#REF!,#REF!,#REF!,#REF!,#REF!</definedName>
    <definedName name="문진식" hidden="1">{"'Firr(선)'!$AS$1:$AY$62","'Firr(사)'!$AS$1:$AY$62","'Firr(회)'!$AS$1:$AY$62","'Firr(선)'!$L$1:$V$62","'Firr(사)'!$L$1:$V$62","'Firr(회)'!$L$1:$V$62"}</definedName>
    <definedName name="뮤">#REF!</definedName>
    <definedName name="뮤2">#REF!</definedName>
    <definedName name="ㅂㅈㅈ">#REF!</definedName>
    <definedName name="바" localSheetId="12">[62]재정비직인!$J$51</definedName>
    <definedName name="바">#REF!</definedName>
    <definedName name="반사" hidden="1">{#N/A,#N/A,FALSE,"포장단가"}</definedName>
    <definedName name="발주처" localSheetId="12">#REF!</definedName>
    <definedName name="발주처">#REF!</definedName>
    <definedName name="배_관_공">#REF!</definedName>
    <definedName name="배관">#REF!</definedName>
    <definedName name="배수공표지">#REF!</definedName>
    <definedName name="백02간재">'[40]기계경비(시간당)'!$H$161</definedName>
    <definedName name="백02간재티스제외">'[40]기계경비(시간당)'!$H$162</definedName>
    <definedName name="백02노무">'[40]기계경비(시간당)'!$H$153</definedName>
    <definedName name="백02노무야간">'[40]기계경비(시간당)'!$H$157</definedName>
    <definedName name="백02손료">'[40]기계경비(시간당)'!$H$149</definedName>
    <definedName name="백04간재">'[40]기계경비(시간당)'!$H$145</definedName>
    <definedName name="백04간재티스제외">'[40]기계경비(시간당)'!$H$146</definedName>
    <definedName name="백04노무">'[40]기계경비(시간당)'!$H$137</definedName>
    <definedName name="백04노무야간">'[40]기계경비(시간당)'!$H$141</definedName>
    <definedName name="백04손료">'[40]기계경비(시간당)'!$H$133</definedName>
    <definedName name="백07간재">'[40]기계경비(시간당)'!$H$129</definedName>
    <definedName name="백07노무">'[40]기계경비(시간당)'!$H$121</definedName>
    <definedName name="백07손료">'[40]기계경비(시간당)'!$H$117</definedName>
    <definedName name="백사십">#REF!</definedName>
    <definedName name="백사십일">#REF!</definedName>
    <definedName name="번호">'[37]Sheet1 (2)'!#REF!</definedName>
    <definedName name="범용기능">BlankMacro1</definedName>
    <definedName name="범용기본">#REF!</definedName>
    <definedName name="범용도로">#REF!</definedName>
    <definedName name="범용도입">#REF!</definedName>
    <definedName name="범용도입비">#REF!</definedName>
    <definedName name="범용상수">#REF!</definedName>
    <definedName name="범용스텝당인건비">#REF!</definedName>
    <definedName name="범용추가">#REF!</definedName>
    <definedName name="범용커스터마이징" localSheetId="12">BlankMacro1</definedName>
    <definedName name="범용커스터마이징">BlankMacro1</definedName>
    <definedName name="범용하수">#REF!</definedName>
    <definedName name="변경" hidden="1">{#N/A,#N/A,FALSE,"포장단가"}</definedName>
    <definedName name="보_온_공">#REF!</definedName>
    <definedName name="보강">'[64]9GNG운반'!#REF!</definedName>
    <definedName name="보강콘">'[65]9GNG운반'!#REF!</definedName>
    <definedName name="보온">#REF!</definedName>
    <definedName name="보인">#REF!</definedName>
    <definedName name="보일">#REF!</definedName>
    <definedName name="보정계수1" localSheetId="12">#REF!</definedName>
    <definedName name="보정계수1">#REF!</definedName>
    <definedName name="보정계수2" localSheetId="12">#REF!</definedName>
    <definedName name="보정계수2">#REF!</definedName>
    <definedName name="보정계수3" localSheetId="12">#REF!</definedName>
    <definedName name="보정계수3">#REF!</definedName>
    <definedName name="보정계수4" localSheetId="12">#REF!</definedName>
    <definedName name="보정계수4">#REF!</definedName>
    <definedName name="보정계수5" localSheetId="12">#REF!</definedName>
    <definedName name="보정계수5">#REF!</definedName>
    <definedName name="보통인력" localSheetId="12">#REF!</definedName>
    <definedName name="보통인력">#REF!</definedName>
    <definedName name="보통인부">#REF!</definedName>
    <definedName name="보험료" localSheetId="12">#REF!</definedName>
    <definedName name="보험료">#REF!</definedName>
    <definedName name="본수">#REF!</definedName>
    <definedName name="부가가치세">#REF!</definedName>
    <definedName name="부산">[38]물가대비표!#REF!</definedName>
    <definedName name="불1">#REF!,#REF!,#REF!,#REF!,#REF!,#REF!</definedName>
    <definedName name="불10">#REF!,#REF!,#REF!,#REF!,#REF!,#REF!,#REF!</definedName>
    <definedName name="불11">#REF!,#REF!,#REF!,#REF!,#REF!,#REF!,#REF!</definedName>
    <definedName name="불12">#REF!,#REF!,#REF!,#REF!,#REF!,#REF!,#REF!</definedName>
    <definedName name="불13">#REF!,#REF!,#REF!,#REF!,#REF!,#REF!,#REF!</definedName>
    <definedName name="불14">#REF!,#REF!,#REF!,#REF!,#REF!,#REF!,#REF!</definedName>
    <definedName name="불15">#REF!,#REF!,#REF!,#REF!,#REF!</definedName>
    <definedName name="불2">#REF!,#REF!,#REF!,#REF!,#REF!,#REF!,#REF!</definedName>
    <definedName name="불3">#REF!,#REF!,#REF!,#REF!,#REF!,#REF!,#REF!</definedName>
    <definedName name="불4">#REF!,#REF!,#REF!,#REF!,#REF!,#REF!,#REF!</definedName>
    <definedName name="불5">#REF!,#REF!,#REF!,#REF!,#REF!,#REF!,#REF!</definedName>
    <definedName name="불6">#REF!,#REF!,#REF!,#REF!,#REF!,#REF!,#REF!</definedName>
    <definedName name="불7">#REF!,#REF!,#REF!,#REF!,#REF!,#REF!,#REF!</definedName>
    <definedName name="불8">#REF!,#REF!,#REF!,#REF!,#REF!,#REF!,#REF!</definedName>
    <definedName name="불9">#REF!,#REF!,#REF!,#REF!,#REF!,#REF!,#REF!</definedName>
    <definedName name="불면1">#REF!,#REF!,#REF!,#REF!,#REF!,#REF!</definedName>
    <definedName name="불면10">#REF!,#REF!,#REF!,#REF!,#REF!,#REF!,#REF!</definedName>
    <definedName name="불면11">#REF!,#REF!,#REF!,#REF!,#REF!,#REF!,#REF!</definedName>
    <definedName name="불면12">#REF!,#REF!,#REF!,#REF!,#REF!,#REF!,#REF!</definedName>
    <definedName name="불면13">#REF!,#REF!,#REF!,#REF!,#REF!,#REF!,#REF!</definedName>
    <definedName name="불면14">#REF!,#REF!,#REF!,#REF!,#REF!,#REF!,#REF!</definedName>
    <definedName name="불면15">#REF!,#REF!,#REF!,#REF!,#REF!</definedName>
    <definedName name="불면2">#REF!,#REF!,#REF!,#REF!,#REF!,#REF!,#REF!</definedName>
    <definedName name="불면3">#REF!,#REF!,#REF!,#REF!,#REF!,#REF!,#REF!</definedName>
    <definedName name="불면4">#REF!,#REF!,#REF!,#REF!,#REF!,#REF!,#REF!</definedName>
    <definedName name="불면5">#REF!,#REF!,#REF!,#REF!,#REF!,#REF!,#REF!</definedName>
    <definedName name="불면6">#REF!,#REF!,#REF!,#REF!,#REF!,#REF!,#REF!</definedName>
    <definedName name="불면7">#REF!,#REF!,#REF!,#REF!,#REF!,#REF!,#REF!</definedName>
    <definedName name="불면8">#REF!,#REF!,#REF!,#REF!,#REF!,#REF!,#REF!</definedName>
    <definedName name="불면9">#REF!,#REF!,#REF!,#REF!,#REF!,#REF!,#REF!</definedName>
    <definedName name="브02간재구조물">'[40]기계경비(시간당)'!$H$112</definedName>
    <definedName name="브02노무">'[40]기계경비(시간당)'!$H$110</definedName>
    <definedName name="브02노무야간">'[40]기계경비(시간당)'!$H$111</definedName>
    <definedName name="브02손료">'[40]기계경비(시간당)'!$H$109</definedName>
    <definedName name="브04간재구조물">'[40]기계경비(시간당)'!$H$105</definedName>
    <definedName name="브04노무">'[40]기계경비(시간당)'!$H$103</definedName>
    <definedName name="브04노무야간">'[40]기계경비(시간당)'!$H$104</definedName>
    <definedName name="브04손료">'[40]기계경비(시간당)'!$H$102</definedName>
    <definedName name="브레이드">'[40]기계경비(시간당)'!$D$28</definedName>
    <definedName name="브이c">#REF!</definedName>
    <definedName name="비_계_공">#REF!</definedName>
    <definedName name="비계">#REF!</definedName>
    <definedName name="비목1">#REF!</definedName>
    <definedName name="비목2">#REF!</definedName>
    <definedName name="비목3">#REF!</definedName>
    <definedName name="비목4">#REF!</definedName>
    <definedName name="사" localSheetId="12">[62]재정비직인!$J$59</definedName>
    <definedName name="사">[63]재정비직인!$J$59</definedName>
    <definedName name="사1">'[66]257A1'!$E$68</definedName>
    <definedName name="사10">'[66]257A1'!$AF$68</definedName>
    <definedName name="사11">'[66]257A1'!$AI$68</definedName>
    <definedName name="사12">'[66]257A1'!$AL$68</definedName>
    <definedName name="사13">'[66]257A1'!$AO$68</definedName>
    <definedName name="사14">'[66]257A1'!$AR$68</definedName>
    <definedName name="사15">'[66]257A1'!$G$70</definedName>
    <definedName name="사2">'[66]257A1'!$H$68</definedName>
    <definedName name="사3">'[66]257A1'!$K$68</definedName>
    <definedName name="사4">'[66]257A1'!$N$68</definedName>
    <definedName name="사5">'[66]257A1'!$Q$68</definedName>
    <definedName name="사6">'[66]257A1'!$T$68</definedName>
    <definedName name="사7">'[66]257A1'!$W$68</definedName>
    <definedName name="사8">'[66]257A1'!$Z$68</definedName>
    <definedName name="사9">'[66]257A1'!$AC$68</definedName>
    <definedName name="사a">'[66]257A1'!$J$65</definedName>
    <definedName name="사b">'[66]257A1'!$K$64</definedName>
    <definedName name="사c">'[66]257A1'!$N$64</definedName>
    <definedName name="사d">'[66]257A1'!$Q$64</definedName>
    <definedName name="사e">'[66]257A1'!$N$62</definedName>
    <definedName name="사f">'[66]257A1'!$V$71</definedName>
    <definedName name="사g">'[66]257A1'!$W$74</definedName>
    <definedName name="사h">'[66]257A1'!$AT$65</definedName>
    <definedName name="사I">'[66]257A1'!$AQ$70</definedName>
    <definedName name="사j">'[66]257A1'!$AU$68</definedName>
    <definedName name="사k">'[66]257A1'!$AU$64</definedName>
    <definedName name="사r">'[66]257A1'!#REF!</definedName>
    <definedName name="사급재료비">[35]설계명세서!$H$16</definedName>
    <definedName name="사전">#REF!</definedName>
    <definedName name="사진매수">#REF!</definedName>
    <definedName name="사진표정">#REF!</definedName>
    <definedName name="사차보완" localSheetId="12">'9. GIS수량입력'!#REF!</definedName>
    <definedName name="사차보완">#REF!</definedName>
    <definedName name="사차사급" localSheetId="12">'9. GIS수량입력'!#REF!</definedName>
    <definedName name="사차사급">#REF!</definedName>
    <definedName name="사차일급" localSheetId="12">'9. GIS수량입력'!#REF!</definedName>
    <definedName name="사차일급">#REF!</definedName>
    <definedName name="산소">[44]물가대비표!#REF!</definedName>
    <definedName name="산악지비율">#REF!</definedName>
    <definedName name="산재보험료">#REF!</definedName>
    <definedName name="삼1">'[66]257A1'!$E$50</definedName>
    <definedName name="삼10">'[66]257A1'!$AF$50</definedName>
    <definedName name="삼11">'[66]257A1'!$AI$50</definedName>
    <definedName name="삼12">'[66]257A1'!$AL$50</definedName>
    <definedName name="삼13">'[66]257A1'!$AO$50</definedName>
    <definedName name="삼14">'[66]257A1'!$P$46</definedName>
    <definedName name="삼15">'[66]257A1'!$S$52</definedName>
    <definedName name="삼2">'[66]257A1'!$H$50</definedName>
    <definedName name="삼3">'[66]257A1'!$K$50</definedName>
    <definedName name="삼4">'[66]257A1'!$N$50</definedName>
    <definedName name="삼5">'[66]257A1'!$Q$50</definedName>
    <definedName name="삼6">'[66]257A1'!$T$50</definedName>
    <definedName name="삼7">'[66]257A1'!$W$50</definedName>
    <definedName name="삼8">'[66]257A1'!$Z$50</definedName>
    <definedName name="삼9">'[66]257A1'!$AC$50</definedName>
    <definedName name="삼a">'[66]257A1'!$AB$46</definedName>
    <definedName name="삼b">'[66]257A1'!$AB$53</definedName>
    <definedName name="삼c">'[66]257A1'!$AC$56</definedName>
    <definedName name="삼d">'[66]257A1'!$AF$45</definedName>
    <definedName name="삼e">'[66]257A1'!$AI$44</definedName>
    <definedName name="삼f">'[66]257A1'!$AI$46</definedName>
    <definedName name="삼g">'[66]257A1'!$AK$52</definedName>
    <definedName name="삼차보완" localSheetId="12">'9. GIS수량입력'!#REF!</definedName>
    <definedName name="삼차보완">[67]수량산출!#REF!</definedName>
    <definedName name="삼차사급" localSheetId="12">'9. GIS수량입력'!#REF!</definedName>
    <definedName name="삼차사급">#REF!</definedName>
    <definedName name="삼차심사">#REF!</definedName>
    <definedName name="삼차일급" localSheetId="12">'9. GIS수량입력'!#REF!</definedName>
    <definedName name="삼차일급">#REF!</definedName>
    <definedName name="상각비" localSheetId="12">#REF!</definedName>
    <definedName name="상각비">#REF!</definedName>
    <definedName name="상세요구">#REF!</definedName>
    <definedName name="상수SW">#REF!</definedName>
    <definedName name="상수구조일수" localSheetId="12">[68]상수구조화편집부표!#REF!</definedName>
    <definedName name="상수구조일수">[69]상수구조화편집부표!#REF!</definedName>
    <definedName name="상수소프트">#REF!</definedName>
    <definedName name="상수연장">#REF!</definedName>
    <definedName name="상수작업연장">#REF!</definedName>
    <definedName name="상수적용율">#REF!</definedName>
    <definedName name="상수조사" localSheetId="12">BlankMacro1</definedName>
    <definedName name="상수조사">BlankMacro1</definedName>
    <definedName name="상수지형계수">#REF!</definedName>
    <definedName name="상하수범용수정">#REF!</definedName>
    <definedName name="상환금액">#REF!</definedName>
    <definedName name="선진업체" localSheetId="12">[70]DB구축!#REF!</definedName>
    <definedName name="선진업체">[71]DB구축!#REF!</definedName>
    <definedName name="설계">#REF!</definedName>
    <definedName name="설계설명서">BlankMacro1</definedName>
    <definedName name="설계표지">#REF!</definedName>
    <definedName name="성과심사">BlankMacro1</definedName>
    <definedName name="성과총괄">#REF!</definedName>
    <definedName name="세금">#REF!</definedName>
    <definedName name="소수력">[72]단가!#REF!</definedName>
    <definedName name="소요매수" localSheetId="12">#REF!</definedName>
    <definedName name="소요매수">#REF!</definedName>
    <definedName name="소용매수" localSheetId="12">#REF!</definedName>
    <definedName name="소용매수">#REF!</definedName>
    <definedName name="소천" hidden="1">{#N/A,#N/A,FALSE,"포장단가"}</definedName>
    <definedName name="소프트웨어">#REF!</definedName>
    <definedName name="소형B손료">'[40]기계경비(시간당)'!$H$240</definedName>
    <definedName name="속고기" localSheetId="12">#REF!</definedName>
    <definedName name="속고기">#REF!</definedName>
    <definedName name="속중기" localSheetId="12">#REF!</definedName>
    <definedName name="속중기">#REF!</definedName>
    <definedName name="속중능" localSheetId="12">#REF!</definedName>
    <definedName name="속중능">#REF!</definedName>
    <definedName name="속초기" localSheetId="12">#REF!</definedName>
    <definedName name="속초기">#REF!</definedName>
    <definedName name="송유구조일수">#REF!</definedName>
    <definedName name="송유정위치작업일수">#REF!</definedName>
    <definedName name="송유조사연장">#REF!</definedName>
    <definedName name="송유탐사연장">#REF!</definedName>
    <definedName name="수동레이어">#REF!</definedName>
    <definedName name="수동물수">#REF!</definedName>
    <definedName name="수동일수">#REF!</definedName>
    <definedName name="수동지형계수">#REF!</definedName>
    <definedName name="수량">#REF!</definedName>
    <definedName name="수량산출서">[73]단가산출!#REF!</definedName>
    <definedName name="수목보호대">#REF!</definedName>
    <definedName name="수비" hidden="1">{#N/A,#N/A,FALSE,"포장단가"}</definedName>
    <definedName name="수익">#REF!</definedName>
    <definedName name="수정도화비율">#REF!</definedName>
    <definedName name="수정도화지형증감계수">#REF!</definedName>
    <definedName name="수정도화축척별작업량">#REF!</definedName>
    <definedName name="순공사비">#REF!</definedName>
    <definedName name="순공사원가">#REF!</definedName>
    <definedName name="스텝">#REF!</definedName>
    <definedName name="스텝당인건비">#REF!</definedName>
    <definedName name="시" hidden="1">{#N/A,#N/A,FALSE,"포장단가"}</definedName>
    <definedName name="시가지" localSheetId="12">[42]산출근거!#REF!</definedName>
    <definedName name="시가지">[43]산출근거!#REF!</definedName>
    <definedName name="시가지비율">#REF!</definedName>
    <definedName name="시공측량사">#REF!</definedName>
    <definedName name="시방">'[74]9GNG운반'!#REF!</definedName>
    <definedName name="시방배">'[74]9GNG운반'!#REF!</definedName>
    <definedName name="시설구조일수">#REF!</definedName>
    <definedName name="시설정위치지형계수">#REF!</definedName>
    <definedName name="시설종류수" localSheetId="12">[56]도로정위치부표!#REF!</definedName>
    <definedName name="시설종류수">[57]도로정위치부표!#REF!</definedName>
    <definedName name="시설종수" localSheetId="12">[56]도로조사부표!#REF!</definedName>
    <definedName name="시설종수">[57]도로조사부표!#REF!</definedName>
    <definedName name="시험굴착" localSheetId="12">BlankMacro1</definedName>
    <definedName name="시험굴착">BlankMacro1</definedName>
    <definedName name="시험설치">#REF!</definedName>
    <definedName name="신성">#REF!</definedName>
    <definedName name="신성감">#REF!</definedName>
    <definedName name="신용준">#REF!</definedName>
    <definedName name="실시설계비">#REF!</definedName>
    <definedName name="심우">#REF!</definedName>
    <definedName name="심우을">#REF!</definedName>
    <definedName name="씨">#REF!</definedName>
    <definedName name="씨그마ck">#REF!</definedName>
    <definedName name="씨그마y">#REF!</definedName>
    <definedName name="ㅇ" localSheetId="12">BlankMacro1</definedName>
    <definedName name="ㅇ">#REF!</definedName>
    <definedName name="ㅇㄹㅇㄹ">#REF!</definedName>
    <definedName name="ㅇㅇ" localSheetId="12">BlankMacro1</definedName>
    <definedName name="ㅇㅇ">BlankMacro1</definedName>
    <definedName name="ㅇㅇㅇ" localSheetId="12">BlankMacro1</definedName>
    <definedName name="ㅇㅇㅇ">BlankMacro1</definedName>
    <definedName name="ㅇㅇㅇㅇ" localSheetId="12">BlankMacro1</definedName>
    <definedName name="ㅇㅇㅇㅇ">BlankMacro1</definedName>
    <definedName name="ㅇㅇㅇㅇㅇ" localSheetId="12">BlankMacro1</definedName>
    <definedName name="ㅇㅇㅇㅇㅇ">BlankMacro1</definedName>
    <definedName name="ㅇㅇㅇㅇㅇㅇ" localSheetId="12">BlankMacro1</definedName>
    <definedName name="ㅇㅇㅇㅇㅇㅇ">BlankMacro1</definedName>
    <definedName name="ㅇㅇㅇㅇㅇㅇㅇ" localSheetId="12">BlankMacro1</definedName>
    <definedName name="ㅇㅇㅇㅇㅇㅇㅇ">BlankMacro1</definedName>
    <definedName name="ㅇㅇㅇㅇㅇㅇㅇㅇ" localSheetId="12">BlankMacro1</definedName>
    <definedName name="ㅇㅇㅇㅇㅇㅇㅇㅇ">BlankMacro1</definedName>
    <definedName name="ㅇㅇㅇㅇㅇㅇㅇㅇㅇ" localSheetId="12">BlankMacro1</definedName>
    <definedName name="ㅇㅇㅇㅇㅇㅇㅇㅇㅇ">BlankMacro1</definedName>
    <definedName name="아가">[38]물가대비표!#REF!</definedName>
    <definedName name="아세틸렌">[44]물가대비표!#REF!</definedName>
    <definedName name="아싸">#REF!</definedName>
    <definedName name="아연도전선관">#REF!</definedName>
    <definedName name="안">#REF!</definedName>
    <definedName name="안전관리비">#REF!</definedName>
    <definedName name="알d">#REF!</definedName>
    <definedName name="알파1">#REF!</definedName>
    <definedName name="알파2">#REF!</definedName>
    <definedName name="암거날개벽" hidden="1">[75]덕전리!#REF!</definedName>
    <definedName name="압착터미널">#REF!</definedName>
    <definedName name="앨c">#REF!</definedName>
    <definedName name="앨e">#REF!</definedName>
    <definedName name="야간공사">[41]설계입력!$M$12:$M$13</definedName>
    <definedName name="어플리케이션명">[31]setup!#REF!</definedName>
    <definedName name="어플리케이션유형" localSheetId="12">[33]setup!$Q$16:$Q$23</definedName>
    <definedName name="어플리케이션유형">[34]setup!$Q$16:$Q$23</definedName>
    <definedName name="언어보정계수">#REF!</definedName>
    <definedName name="언어보정인건비">#REF!</definedName>
    <definedName name="여비적용">[41]설계입력!$L$12:$L$13</definedName>
    <definedName name="연장" localSheetId="12">#REF!</definedName>
    <definedName name="연장">#REF!</definedName>
    <definedName name="오1">'[66]257A1'!$N$81</definedName>
    <definedName name="오2">'[66]257A1'!$Q$81</definedName>
    <definedName name="오3">'[66]257A1'!$T$81</definedName>
    <definedName name="오4">'[66]257A1'!$W$80</definedName>
    <definedName name="오5">'[66]257A1'!$W$82</definedName>
    <definedName name="오6">'[66]257A1'!$J$83</definedName>
    <definedName name="오호">#REF!</definedName>
    <definedName name="옹1.85" hidden="1">{#N/A,#N/A,FALSE,"포장단가"}</definedName>
    <definedName name="용접">#REF!</definedName>
    <definedName name="용접공">'[40]기계경비(시간당)'!$D$13</definedName>
    <definedName name="용접공_일반">#REF!</definedName>
    <definedName name="용접기손료">[44]물가대비표!#REF!</definedName>
    <definedName name="용접봉16">[44]물가대비표!#REF!</definedName>
    <definedName name="용지단가" localSheetId="12">#REF!</definedName>
    <definedName name="용지단가">#REF!</definedName>
    <definedName name="용지수량" localSheetId="12">#REF!</definedName>
    <definedName name="용지수량">#REF!</definedName>
    <definedName name="운반">#REF!</definedName>
    <definedName name="운송">#REF!</definedName>
    <definedName name="운전사_운반">'[40]기계경비(시간당)'!$D$7</definedName>
    <definedName name="원">[48]WORK!$A$22:$BE$402</definedName>
    <definedName name="원금">#REF!</definedName>
    <definedName name="원길">#REF!</definedName>
    <definedName name="원길이">[76]관급!#REF!</definedName>
    <definedName name="위생">#REF!</definedName>
    <definedName name="육1">'[66]257A1'!$E$91</definedName>
    <definedName name="육10">'[66]257A1'!$AF$91</definedName>
    <definedName name="육11">'[66]257A1'!$AI$91</definedName>
    <definedName name="육12">'[66]257A1'!$AL$91</definedName>
    <definedName name="육13">'[66]257A1'!$S$88</definedName>
    <definedName name="육14">'[66]257A1'!$AB$94</definedName>
    <definedName name="육2">'[66]257A1'!$H$91</definedName>
    <definedName name="육3">'[66]257A1'!$K$91</definedName>
    <definedName name="육4">'[66]257A1'!$N$91</definedName>
    <definedName name="육5">'[66]257A1'!$Q$91</definedName>
    <definedName name="육6">'[66]257A1'!$T$91</definedName>
    <definedName name="육7">'[66]257A1'!$W$91</definedName>
    <definedName name="육8">'[66]257A1'!$Z$91</definedName>
    <definedName name="육9">'[66]257A1'!$AC$91</definedName>
    <definedName name="을">#REF!</definedName>
    <definedName name="을1">#REF!</definedName>
    <definedName name="을10">#REF!,#REF!,#REF!,#REF!,#REF!,#REF!,#REF!</definedName>
    <definedName name="을11">#REF!,#REF!,#REF!,#REF!,#REF!,#REF!,#REF!</definedName>
    <definedName name="을12">#REF!,#REF!,#REF!,#REF!,#REF!,#REF!,#REF!</definedName>
    <definedName name="을13">#REF!,#REF!,#REF!,#REF!,#REF!,#REF!,#REF!</definedName>
    <definedName name="을14">#REF!,#REF!,#REF!,#REF!,#REF!,#REF!,#REF!</definedName>
    <definedName name="을15">#REF!,#REF!,#REF!,#REF!,#REF!</definedName>
    <definedName name="을1a">#REF!</definedName>
    <definedName name="을1b">#REF!</definedName>
    <definedName name="을2">#REF!,#REF!,#REF!,#REF!,#REF!,#REF!,#REF!</definedName>
    <definedName name="을3">#REF!,#REF!,#REF!,#REF!,#REF!,#REF!,#REF!</definedName>
    <definedName name="을4">#REF!,#REF!,#REF!,#REF!,#REF!,#REF!,#REF!</definedName>
    <definedName name="을5">#REF!,#REF!,#REF!,#REF!,#REF!,#REF!,#REF!</definedName>
    <definedName name="을6">#REF!,#REF!,#REF!,#REF!,#REF!,#REF!,#REF!</definedName>
    <definedName name="을7">#REF!,#REF!,#REF!,#REF!,#REF!,#REF!,#REF!</definedName>
    <definedName name="을8">#REF!,#REF!,#REF!,#REF!,#REF!,#REF!,#REF!</definedName>
    <definedName name="을9">#REF!,#REF!,#REF!,#REF!,#REF!,#REF!,#REF!</definedName>
    <definedName name="을면1">#REF!,#REF!,#REF!,#REF!,#REF!,#REF!</definedName>
    <definedName name="을면10">#REF!,#REF!,#REF!,#REF!,#REF!,#REF!,#REF!</definedName>
    <definedName name="을면11">#REF!,#REF!,#REF!,#REF!,#REF!,#REF!,#REF!</definedName>
    <definedName name="을면12">#REF!,#REF!,#REF!,#REF!,#REF!,#REF!,#REF!</definedName>
    <definedName name="을면13">#REF!,#REF!,#REF!,#REF!,#REF!,#REF!,#REF!</definedName>
    <definedName name="을면14">#REF!,#REF!,#REF!,#REF!,#REF!,#REF!,#REF!</definedName>
    <definedName name="을면15">#REF!,#REF!,#REF!,#REF!,#REF!</definedName>
    <definedName name="을면2">#REF!,#REF!,#REF!,#REF!,#REF!,#REF!,#REF!</definedName>
    <definedName name="을면3">#REF!,#REF!,#REF!,#REF!,#REF!,#REF!,#REF!</definedName>
    <definedName name="을면4">#REF!,#REF!,#REF!,#REF!,#REF!,#REF!,#REF!</definedName>
    <definedName name="을면5">#REF!,#REF!,#REF!,#REF!,#REF!,#REF!,#REF!</definedName>
    <definedName name="을면6">#REF!,#REF!,#REF!,#REF!,#REF!,#REF!,#REF!</definedName>
    <definedName name="을면7">#REF!,#REF!,#REF!,#REF!,#REF!,#REF!,#REF!</definedName>
    <definedName name="을면8">#REF!,#REF!,#REF!,#REF!,#REF!,#REF!,#REF!</definedName>
    <definedName name="을면9">#REF!,#REF!,#REF!,#REF!,#REF!,#REF!,#REF!</definedName>
    <definedName name="응용SW인건비">#REF!</definedName>
    <definedName name="이1">'[66]257A1'!$E$32</definedName>
    <definedName name="이10">'[66]257A1'!$AU$32</definedName>
    <definedName name="이11">'[66]257A1'!$AB$35</definedName>
    <definedName name="이12">'[66]257A1'!$AC$38</definedName>
    <definedName name="이13">'[66]257A1'!$AF$38</definedName>
    <definedName name="이14">'[66]257A1'!$AI$38</definedName>
    <definedName name="이15">'[66]257A1'!$AH$33</definedName>
    <definedName name="이2">'[66]257A1'!$H$32</definedName>
    <definedName name="이3">'[66]257A1'!$K$32</definedName>
    <definedName name="이4">'[66]257A1'!$N$32</definedName>
    <definedName name="이5">'[66]257A1'!$AF$32</definedName>
    <definedName name="이6">'[66]257A1'!$AI$32</definedName>
    <definedName name="이7">'[66]257A1'!$AL$32</definedName>
    <definedName name="이8">'[66]257A1'!$AO$32</definedName>
    <definedName name="이9">'[66]257A1'!$AR$32</definedName>
    <definedName name="이a">'[66]257A1'!$AK$29</definedName>
    <definedName name="이b">'[66]257A1'!$AN$34</definedName>
    <definedName name="이가" hidden="1">{"'Firr(선)'!$AS$1:$AY$62","'Firr(사)'!$AS$1:$AY$62","'Firr(회)'!$AS$1:$AY$62","'Firr(선)'!$L$1:$V$62","'Firr(사)'!$L$1:$V$62","'Firr(회)'!$L$1:$V$62"}</definedName>
    <definedName name="이런">#REF!</definedName>
    <definedName name="이삼">#REF!</definedName>
    <definedName name="이윤">#REF!</definedName>
    <definedName name="이자">#REF!</definedName>
    <definedName name="이자율">0.125</definedName>
    <definedName name="이차기계비">#REF!</definedName>
    <definedName name="이차보완" localSheetId="12">'9. GIS수량입력'!#REF!</definedName>
    <definedName name="이차보완">[67]수량산출!#REF!</definedName>
    <definedName name="이차사급" localSheetId="12">'9. GIS수량입력'!#REF!</definedName>
    <definedName name="이차사급">#REF!</definedName>
    <definedName name="이차심사">#REF!</definedName>
    <definedName name="이차여비">#REF!</definedName>
    <definedName name="이차일급" localSheetId="12">'9. GIS수량입력'!#REF!</definedName>
    <definedName name="이차일급">#REF!</definedName>
    <definedName name="이차현지검측">#REF!</definedName>
    <definedName name="이히">#REF!</definedName>
    <definedName name="인건비" localSheetId="12">#REF!</definedName>
    <definedName name="인건비">#REF!</definedName>
    <definedName name="인력관리" localSheetId="12">#REF!</definedName>
    <definedName name="인력관리">#REF!</definedName>
    <definedName name="인력수" localSheetId="12">#REF!</definedName>
    <definedName name="인력수">#REF!</definedName>
    <definedName name="인부">#REF!</definedName>
    <definedName name="인부1" localSheetId="12">[18]심사물량!$C$9</definedName>
    <definedName name="인부1">[19]심사물량!$C$9</definedName>
    <definedName name="인쇄량" localSheetId="12">#REF!</definedName>
    <definedName name="인쇄량">#REF!</definedName>
    <definedName name="인쇄비" localSheetId="12">#REF!</definedName>
    <definedName name="인쇄비">#REF!</definedName>
    <definedName name="인쇄수량" localSheetId="12">#REF!</definedName>
    <definedName name="인쇄수량">#REF!</definedName>
    <definedName name="인터넷">#REF!</definedName>
    <definedName name="인트라넷">#REF!</definedName>
    <definedName name="인화">#REF!</definedName>
    <definedName name="일1">'[66]257A1'!$E$19</definedName>
    <definedName name="일11">'[66]257A1'!$H$14</definedName>
    <definedName name="일12">'[66]257A1'!$J$12</definedName>
    <definedName name="일13">'[66]257A1'!$K$14</definedName>
    <definedName name="일14">'[66]257A1'!$N$13</definedName>
    <definedName name="일15">'[66]257A1'!$N$15</definedName>
    <definedName name="일2">'[66]257A1'!$H$19</definedName>
    <definedName name="일3">'[66]257A1'!$K$19</definedName>
    <definedName name="일4">'[66]257A1'!$N$19</definedName>
    <definedName name="일5">'[66]257A1'!$Q$19</definedName>
    <definedName name="일6">'[66]257A1'!$T$19</definedName>
    <definedName name="일7">'[66]257A1'!$W$19</definedName>
    <definedName name="일8">'[66]257A1'!$Z$19</definedName>
    <definedName name="일9">'[66]257A1'!$AC$19</definedName>
    <definedName name="일a">'[66]257A1'!$M$21</definedName>
    <definedName name="일b">'[66]257A1'!$Q$22</definedName>
    <definedName name="일c">'[66]257A1'!$T$22</definedName>
    <definedName name="일d">'[66]257A1'!$W$22</definedName>
    <definedName name="일반관리비">#REF!</definedName>
    <definedName name="일위대가">#REF!</definedName>
    <definedName name="일위호표">#REF!</definedName>
    <definedName name="일차기계비">#REF!</definedName>
    <definedName name="일차보완" localSheetId="12">'9. GIS수량입력'!#REF!</definedName>
    <definedName name="일차보완">[67]수량산출!#REF!</definedName>
    <definedName name="일차사급" localSheetId="12">'9. GIS수량입력'!#REF!</definedName>
    <definedName name="일차사급">#REF!</definedName>
    <definedName name="일차심사">#REF!</definedName>
    <definedName name="일차여비">#REF!</definedName>
    <definedName name="일차일급" localSheetId="12">'9. GIS수량입력'!#REF!</definedName>
    <definedName name="일차일급">#REF!</definedName>
    <definedName name="일차현지검측">#REF!</definedName>
    <definedName name="일출력" localSheetId="12">#REF!</definedName>
    <definedName name="일출력">#REF!</definedName>
    <definedName name="임대면적" localSheetId="12">#REF!</definedName>
    <definedName name="임대면적">#REF!</definedName>
    <definedName name="임대비" localSheetId="12">#REF!</definedName>
    <definedName name="임대비">#REF!</definedName>
    <definedName name="입력레이어">#REF!</definedName>
    <definedName name="입력물수">#REF!</definedName>
    <definedName name="입력일수">#REF!</definedName>
    <definedName name="입력작업량">#REF!</definedName>
    <definedName name="입력지형계수">#REF!</definedName>
    <definedName name="잉크가격" localSheetId="12">#REF!</definedName>
    <definedName name="잉크가격">#REF!</definedName>
    <definedName name="잉크단가" localSheetId="12">#REF!</definedName>
    <definedName name="잉크단가">#REF!</definedName>
    <definedName name="ㅈ">#REF!</definedName>
    <definedName name="자재업" hidden="1">#REF!</definedName>
    <definedName name="작성자">[35]기초자료입력!$B$19</definedName>
    <definedName name="작업계수">#REF!</definedName>
    <definedName name="작업관리">#REF!</definedName>
    <definedName name="작업량증감계수">#REF!</definedName>
    <definedName name="장산교">#REF!</definedName>
    <definedName name="재구조화비율">#REF!</definedName>
    <definedName name="재단">#REF!</definedName>
    <definedName name="재료">#REF!</definedName>
    <definedName name="재료단가">#REF!</definedName>
    <definedName name="재료비">#REF!</definedName>
    <definedName name="재료집계3">#REF!</definedName>
    <definedName name="재정비" localSheetId="12">[62]재정비내역!$F$20</definedName>
    <definedName name="재정비">[63]재정비내역!$F$20</definedName>
    <definedName name="재집">#REF!</definedName>
    <definedName name="저압케이블">#REF!</definedName>
    <definedName name="저판두께">'[77]#REF'!$AJ$30</definedName>
    <definedName name="적용1">#REF!</definedName>
    <definedName name="적용2">#REF!</definedName>
    <definedName name="적용3">#REF!</definedName>
    <definedName name="적용4">#REF!</definedName>
    <definedName name="적용5">#REF!</definedName>
    <definedName name="전기">#REF!</definedName>
    <definedName name="전기공사비">#REF!</definedName>
    <definedName name="전력구조일수">#REF!</definedName>
    <definedName name="전력재구조일수">#REF!</definedName>
    <definedName name="전력정위치작업일수">#REF!</definedName>
    <definedName name="전력조사연장">#REF!</definedName>
    <definedName name="전력탐사연장">#REF!</definedName>
    <definedName name="전문인력" localSheetId="12">#REF!</definedName>
    <definedName name="전문인력">#REF!</definedName>
    <definedName name="전장">#REF!</definedName>
    <definedName name="절사">#REF!</definedName>
    <definedName name="접지용전선">#REF!</definedName>
    <definedName name="정도급비">[35]준공정산!$H$9</definedName>
    <definedName name="정리">#REF!</definedName>
    <definedName name="정보1급">#REF!</definedName>
    <definedName name="정보처리1급">#REF!</definedName>
    <definedName name="정비비" localSheetId="12">#REF!</definedName>
    <definedName name="정비비">#REF!</definedName>
    <definedName name="정비사">#REF!</definedName>
    <definedName name="정위치시간당작업량">#REF!</definedName>
    <definedName name="정위치작업계수">#REF!</definedName>
    <definedName name="정위치작업량">#REF!</definedName>
    <definedName name="정위치작업일수">#REF!</definedName>
    <definedName name="정위치지형계수">#REF!</definedName>
    <definedName name="정위치편집작업증감계수">#REF!</definedName>
    <definedName name="정위치편집지형증감계수">#REF!</definedName>
    <definedName name="정위치편집축척별시간당작업량">#REF!</definedName>
    <definedName name="제경비" localSheetId="12">#REF!</definedName>
    <definedName name="제경비">#REF!</definedName>
    <definedName name="제경비율">#REF!</definedName>
    <definedName name="제어케이블">#REF!</definedName>
    <definedName name="제조">#REF!</definedName>
    <definedName name="조" hidden="1">{"'Firr(선)'!$AS$1:$AY$62","'Firr(사)'!$AS$1:$AY$62","'Firr(회)'!$AS$1:$AY$62","'Firr(선)'!$L$1:$V$62","'Firr(사)'!$L$1:$V$62","'Firr(회)'!$L$1:$V$62"}</definedName>
    <definedName name="조종사">#REF!</definedName>
    <definedName name="조효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준공일">[35]기초자료입력!$B$17</definedName>
    <definedName name="중경">#REF!</definedName>
    <definedName name="중급">#REF!</definedName>
    <definedName name="중급기능">#REF!</definedName>
    <definedName name="중급기능사">#REF!</definedName>
    <definedName name="중급기술" localSheetId="12">[18]심사물량!$C$6</definedName>
    <definedName name="중급기술">[19]심사물량!$C$6</definedName>
    <definedName name="중급기술자">#REF!</definedName>
    <definedName name="중급달">#REF!</definedName>
    <definedName name="중급도화" localSheetId="12">[18]심사물량!$C$5</definedName>
    <definedName name="중급도화">[19]심사물량!$C$5</definedName>
    <definedName name="중급엔지니어링">#REF!</definedName>
    <definedName name="중급여비">#REF!</definedName>
    <definedName name="중급임금" localSheetId="12">[78]입력변수!$D$24</definedName>
    <definedName name="중급임금">[79]입력변수!$D$24</definedName>
    <definedName name="중급지도제작">#REF!</definedName>
    <definedName name="중급측량">#REF!</definedName>
    <definedName name="중급항공사진">#REF!</definedName>
    <definedName name="중기" localSheetId="12">#REF!</definedName>
    <definedName name="중기">#REF!</definedName>
    <definedName name="중기달">#REF!</definedName>
    <definedName name="중기운전기사">'[40]기계경비(시간당)'!$D$4</definedName>
    <definedName name="중능" localSheetId="12">#REF!</definedName>
    <definedName name="중능">#REF!</definedName>
    <definedName name="중재">#REF!</definedName>
    <definedName name="지고능" localSheetId="12">#REF!</definedName>
    <definedName name="지고능">#REF!</definedName>
    <definedName name="지도제작고급">#REF!</definedName>
    <definedName name="지도제작중급">#REF!</definedName>
    <definedName name="지도제작초급">#REF!</definedName>
    <definedName name="지리조사지형증감계수">#REF!</definedName>
    <definedName name="지리조사축척계수">#REF!</definedName>
    <definedName name="지세">[80]가공2원도!$I$2:$I$1796</definedName>
    <definedName name="지세구분">#REF!</definedName>
    <definedName name="지역난방재구조일수">#REF!</definedName>
    <definedName name="지역난방재구조화비율">#REF!</definedName>
    <definedName name="지입재료비">[35]설계명세서!$H$212</definedName>
    <definedName name="지재">#REF!</definedName>
    <definedName name="지적고시" localSheetId="12">[62]지적고시내역!$F$16</definedName>
    <definedName name="지적고시">[63]지적고시내역!$F$16</definedName>
    <definedName name="지적기사_1급">#REF!</definedName>
    <definedName name="지적기사_2급">#REF!</definedName>
    <definedName name="지적도입력지형증감계수">#REF!</definedName>
    <definedName name="지적도입력축척계수">#REF!</definedName>
    <definedName name="지중능" localSheetId="12">#REF!</definedName>
    <definedName name="지중능">#REF!</definedName>
    <definedName name="지질조사비">#REF!</definedName>
    <definedName name="지초능" localSheetId="12">#REF!</definedName>
    <definedName name="지초능">#REF!</definedName>
    <definedName name="지품2" hidden="1">{#N/A,#N/A,FALSE,"포장단가"}</definedName>
    <definedName name="지형구조작업량">#REF!</definedName>
    <definedName name="지형구조지형계수">#REF!</definedName>
    <definedName name="지형종류">[41]설계입력!$K$12:$K$16</definedName>
    <definedName name="지형증감계수">#REF!</definedName>
    <definedName name="직접경비">#REF!</definedName>
    <definedName name="직접노무비">[30]설계명세서!#REF!</definedName>
    <definedName name="직접인건비">#REF!</definedName>
    <definedName name="ㅊ40">#REF!</definedName>
    <definedName name="차인증감">[35]준공정산!$L$9</definedName>
    <definedName name="착공일">[35]기초자료입력!$B$16</definedName>
    <definedName name="착암공">'[40]기계경비(시간당)'!$D$12</definedName>
    <definedName name="천상">[72]단가!#REF!</definedName>
    <definedName name="천안토공_토공_List">#REF!</definedName>
    <definedName name="철____공">#REF!</definedName>
    <definedName name="철_골_공">#REF!</definedName>
    <definedName name="철공">#REF!</definedName>
    <definedName name="철근항복응력">'[77]#REF'!$G$144</definedName>
    <definedName name="초급" localSheetId="12">#REF!</definedName>
    <definedName name="초급">'[81]노임단가 및 기계경비'!#REF!</definedName>
    <definedName name="초급1" localSheetId="12">#REF!</definedName>
    <definedName name="초급1">#REF!</definedName>
    <definedName name="초급기능">#REF!</definedName>
    <definedName name="초급기능사">#REF!</definedName>
    <definedName name="초급기술" localSheetId="12">[18]심사물량!$C$7</definedName>
    <definedName name="초급기술">[19]심사물량!$C$7</definedName>
    <definedName name="초급기술자">#REF!</definedName>
    <definedName name="초급달">#REF!</definedName>
    <definedName name="초급도화">#REF!</definedName>
    <definedName name="초급엔지니어링" localSheetId="12">#REF!</definedName>
    <definedName name="초급엔지니어링">#REF!</definedName>
    <definedName name="초급지도제작">#REF!</definedName>
    <definedName name="초급측량" localSheetId="12">[18]심사물량!$C$8</definedName>
    <definedName name="초급측량">[82]고시단가!$F$14</definedName>
    <definedName name="초급항공사진">#REF!</definedName>
    <definedName name="초기" localSheetId="12">#REF!</definedName>
    <definedName name="초기">#REF!</definedName>
    <definedName name="초기달">#REF!</definedName>
    <definedName name="초능" localSheetId="12">#REF!</definedName>
    <definedName name="초능">#REF!</definedName>
    <definedName name="촌1">#REF!,#REF!,#REF!,#REF!,#REF!,#REF!</definedName>
    <definedName name="촌10">#REF!,#REF!,#REF!,#REF!,#REF!,#REF!,#REF!</definedName>
    <definedName name="촌11">#REF!,#REF!,#REF!,#REF!,#REF!,#REF!,#REF!</definedName>
    <definedName name="촌12">#REF!,#REF!,#REF!,#REF!,#REF!,#REF!,#REF!</definedName>
    <definedName name="촌13">#REF!,#REF!,#REF!,#REF!,#REF!,#REF!,#REF!</definedName>
    <definedName name="촌14">#REF!,#REF!,#REF!,#REF!,#REF!,#REF!,#REF!</definedName>
    <definedName name="촌15">#REF!,#REF!,#REF!,#REF!,#REF!</definedName>
    <definedName name="촌2">#REF!,#REF!,#REF!,#REF!,#REF!,#REF!,#REF!</definedName>
    <definedName name="촌3">#REF!,#REF!,#REF!,#REF!,#REF!,#REF!,#REF!</definedName>
    <definedName name="촌4">#REF!,#REF!,#REF!,#REF!,#REF!,#REF!,#REF!</definedName>
    <definedName name="촌5">#REF!,#REF!,#REF!,#REF!,#REF!,#REF!,#REF!</definedName>
    <definedName name="촌6">#REF!,#REF!,#REF!,#REF!,#REF!,#REF!,#REF!</definedName>
    <definedName name="촌7">#REF!,#REF!,#REF!,#REF!,#REF!,#REF!,#REF!</definedName>
    <definedName name="촌8">#REF!,#REF!,#REF!,#REF!,#REF!,#REF!,#REF!</definedName>
    <definedName name="촌9">#REF!,#REF!,#REF!,#REF!,#REF!,#REF!,#REF!</definedName>
    <definedName name="촌면1">#REF!,#REF!,#REF!,#REF!,#REF!,#REF!</definedName>
    <definedName name="촌면10">#REF!,#REF!,#REF!,#REF!,#REF!,#REF!,#REF!</definedName>
    <definedName name="촌면11">#REF!,#REF!,#REF!,#REF!,#REF!,#REF!,#REF!</definedName>
    <definedName name="촌면12">#REF!,#REF!,#REF!,#REF!,#REF!,#REF!,#REF!</definedName>
    <definedName name="촌면13">#REF!,#REF!,#REF!,#REF!,#REF!,#REF!,#REF!</definedName>
    <definedName name="촌면14">#REF!,#REF!,#REF!,#REF!,#REF!,#REF!,#REF!</definedName>
    <definedName name="촌면15">#REF!,#REF!,#REF!,#REF!,#REF!</definedName>
    <definedName name="촌면2">#REF!,#REF!,#REF!,#REF!,#REF!,#REF!,#REF!</definedName>
    <definedName name="촌면3">#REF!,#REF!,#REF!,#REF!,#REF!,#REF!,#REF!</definedName>
    <definedName name="촌면4">#REF!,#REF!,#REF!,#REF!,#REF!,#REF!,#REF!</definedName>
    <definedName name="촌면5">#REF!,#REF!,#REF!,#REF!,#REF!,#REF!,#REF!</definedName>
    <definedName name="촌면6">#REF!,#REF!,#REF!,#REF!,#REF!,#REF!,#REF!</definedName>
    <definedName name="촌면7">#REF!,#REF!,#REF!,#REF!,#REF!,#REF!,#REF!</definedName>
    <definedName name="촌면8">#REF!,#REF!,#REF!,#REF!,#REF!,#REF!,#REF!</definedName>
    <definedName name="촌면9">#REF!,#REF!,#REF!,#REF!,#REF!,#REF!,#REF!</definedName>
    <definedName name="총">BlankMacro1</definedName>
    <definedName name="총공사비">[35]설계명세서!$H$7</definedName>
    <definedName name="총괄2급">'9. GIS수량입력'!#REF!</definedName>
    <definedName name="총괄4급">'9. GIS수량입력'!$B$9</definedName>
    <definedName name="총괄기계비">#REF!</definedName>
    <definedName name="총괄보완" localSheetId="12">'9. GIS수량입력'!#REF!</definedName>
    <definedName name="총괄보완">[83]수량산출!$C$8</definedName>
    <definedName name="총괄사급" localSheetId="12">'9. GIS수량입력'!#REF!</definedName>
    <definedName name="총괄사급">[83]수량산출!$C$7</definedName>
    <definedName name="총괄심사">#REF!</definedName>
    <definedName name="총괄여비">#REF!</definedName>
    <definedName name="총괄일급" localSheetId="12">'9. GIS수량입력'!#REF!</definedName>
    <definedName name="총괄일급">[83]수량산출!$C$6</definedName>
    <definedName name="총괄표">BlankMacro1</definedName>
    <definedName name="총괄현지검측">#REF!</definedName>
    <definedName name="총비용">#REF!</definedName>
    <definedName name="총스텝수">#REF!</definedName>
    <definedName name="총이윤">#REF!</definedName>
    <definedName name="촬영기계경비">#REF!</definedName>
    <definedName name="촬영사">#REF!</definedName>
    <definedName name="추가SW인건비">#REF!</definedName>
    <definedName name="추갇개발비" localSheetId="12">[84]범용개발순소요비용!#REF!</definedName>
    <definedName name="추갇개발비">#REF!</definedName>
    <definedName name="축적">[85]가공2원도!$C$2:$C$1796</definedName>
    <definedName name="축척">#REF!</definedName>
    <definedName name="축척작업량">#REF!</definedName>
    <definedName name="측고기" localSheetId="12">#REF!</definedName>
    <definedName name="측고기">#REF!</definedName>
    <definedName name="측량고급">#REF!</definedName>
    <definedName name="측량중급">#REF!</definedName>
    <definedName name="측량초급">#REF!</definedName>
    <definedName name="측부">#REF!</definedName>
    <definedName name="측중기" localSheetId="12">#REF!</definedName>
    <definedName name="측중기">#REF!</definedName>
    <definedName name="측초기" localSheetId="12">#REF!</definedName>
    <definedName name="측초기">#REF!</definedName>
    <definedName name="측특기" localSheetId="12">#REF!</definedName>
    <definedName name="측특기">#REF!</definedName>
    <definedName name="캇타간재">'[40]기계경비(시간당)'!$H$92</definedName>
    <definedName name="캇타노무">'[40]기계경비(시간당)'!$H$88</definedName>
    <definedName name="캇타손료">'[40]기계경비(시간당)'!$H$87</definedName>
    <definedName name="컨설팅비용">#REF!</definedName>
    <definedName name="켑">[44]물가대비표!#REF!</definedName>
    <definedName name="콘크리트">#REF!</definedName>
    <definedName name="콘크리트공">#REF!</definedName>
    <definedName name="콘크리트공칭강도">'[77]#REF'!$G$132</definedName>
    <definedName name="태빈">#REF!</definedName>
    <definedName name="템_모듈1" localSheetId="12">BlankMacro1</definedName>
    <definedName name="템_모듈1">BlankMacro1</definedName>
    <definedName name="템_모듈2" localSheetId="12">BlankMacro1</definedName>
    <definedName name="템_모듈2">BlankMacro1</definedName>
    <definedName name="템_모듈3" localSheetId="12">BlankMacro1</definedName>
    <definedName name="템_모듈3">BlankMacro1</definedName>
    <definedName name="템_모듈4" localSheetId="12">BlankMacro1</definedName>
    <definedName name="템_모듈4">BlankMacro1</definedName>
    <definedName name="템_모듈5" localSheetId="12">BlankMacro1</definedName>
    <definedName name="템_모듈5">BlankMacro1</definedName>
    <definedName name="템_모듈6" localSheetId="12">BlankMacro1</definedName>
    <definedName name="템_모듈6">BlankMacro1</definedName>
    <definedName name="템플리트모듈1" localSheetId="12">BlankMacro1</definedName>
    <definedName name="템플리트모듈1">BlankMacro1</definedName>
    <definedName name="템플리트모듈120" localSheetId="12">BlankMacro1</definedName>
    <definedName name="템플리트모듈120">BlankMacro1</definedName>
    <definedName name="템플리트모듈2" localSheetId="12">BlankMacro1</definedName>
    <definedName name="템플리트모듈2">BlankMacro1</definedName>
    <definedName name="템플리트모듈220" localSheetId="12">BlankMacro1</definedName>
    <definedName name="템플리트모듈220">BlankMacro1</definedName>
    <definedName name="템플리트모듈3" localSheetId="12">BlankMacro1</definedName>
    <definedName name="템플리트모듈3">BlankMacro1</definedName>
    <definedName name="템플리트모듈4" localSheetId="12">BlankMacro1</definedName>
    <definedName name="템플리트모듈4">BlankMacro1</definedName>
    <definedName name="템플리트모듈5" localSheetId="12">BlankMacro1</definedName>
    <definedName name="템플리트모듈5">BlankMacro1</definedName>
    <definedName name="템플리트모듈6" localSheetId="12">BlankMacro1</definedName>
    <definedName name="템플리트모듈6">BlankMacro1</definedName>
    <definedName name="토공">#REF!</definedName>
    <definedName name="토적표" hidden="1">#REF!</definedName>
    <definedName name="토적표01" hidden="1">#REF!</definedName>
    <definedName name="통신관련산업기사">[86]시중노임단가!$B$12</definedName>
    <definedName name="통신구조일수">#REF!</definedName>
    <definedName name="통신설비공">[86]시중노임단가!$B$14</definedName>
    <definedName name="통신전력재구조일수">#REF!</definedName>
    <definedName name="통신전력재구조화비율">#REF!</definedName>
    <definedName name="통신정위치작업일수">#REF!</definedName>
    <definedName name="통신조사연장">#REF!</definedName>
    <definedName name="통신탐사연장">#REF!</definedName>
    <definedName name="특급">[49]sw1!$I$4,[49]sw1!$I$22,[49]sw1!$I$40,[49]sw1!$I$58,[49]sw1!$I$76,[49]sw1!$I$94</definedName>
    <definedName name="특급기술자">#REF!,#REF!,#REF!,#REF!,#REF!,#REF!</definedName>
    <definedName name="특급달">#REF!</definedName>
    <definedName name="특급엔지니어링">#REF!</definedName>
    <definedName name="특급자">#REF!,#REF!,#REF!,#REF!,#REF!,#REF!</definedName>
    <definedName name="특기" localSheetId="12">#REF!</definedName>
    <definedName name="특기">#REF!</definedName>
    <definedName name="특별인부">[87]노임단가!#REF!</definedName>
    <definedName name="특인">#REF!</definedName>
    <definedName name="파상형PE전선관">#REF!</definedName>
    <definedName name="파이1">#REF!</definedName>
    <definedName name="파이2">#REF!</definedName>
    <definedName name="페이지" hidden="1">{"'Firr(선)'!$AS$1:$AY$62","'Firr(사)'!$AS$1:$AY$62","'Firr(회)'!$AS$1:$AY$62","'Firr(선)'!$L$1:$V$62","'Firr(사)'!$L$1:$V$62","'Firr(회)'!$L$1:$V$62"}</definedName>
    <definedName name="평가서2">[88]을지!#REF!</definedName>
    <definedName name="평면">#REF!</definedName>
    <definedName name="평면부표">#REF!</definedName>
    <definedName name="평면작업계수">#REF!</definedName>
    <definedName name="평면작업량증감계수">#REF!</definedName>
    <definedName name="평면지형계수">#REF!</definedName>
    <definedName name="평면지형증감계수">#REF!</definedName>
    <definedName name="포설공">#REF!</definedName>
    <definedName name="포장공">#REF!</definedName>
    <definedName name="폭">#REF!</definedName>
    <definedName name="표고작업량증감계수">#REF!</definedName>
    <definedName name="표고지형증감계수">#REF!</definedName>
    <definedName name="표오고지형증감계수">#REF!</definedName>
    <definedName name="표지2">BlankMacro1</definedName>
    <definedName name="풀박스">#REF!</definedName>
    <definedName name="품1">[30]품셈표!#REF!</definedName>
    <definedName name="품10">[30]품셈표!#REF!</definedName>
    <definedName name="품11">[30]품셈표!#REF!</definedName>
    <definedName name="품12">[30]품셈표!#REF!</definedName>
    <definedName name="품13">[30]품셈표!#REF!</definedName>
    <definedName name="품14">[30]품셈표!#REF!</definedName>
    <definedName name="품15">[30]품셈표!#REF!</definedName>
    <definedName name="품16">[30]품셈표!#REF!</definedName>
    <definedName name="품18">[30]품셈표!#REF!</definedName>
    <definedName name="품19">[30]품셈표!#REF!</definedName>
    <definedName name="품2">[30]품셈표!#REF!</definedName>
    <definedName name="품20">[30]품셈표!#REF!</definedName>
    <definedName name="품22">[30]품셈표!#REF!</definedName>
    <definedName name="품23">[30]품셈표!#REF!</definedName>
    <definedName name="품3">[30]품셈표!#REF!</definedName>
    <definedName name="품4">[30]품셈표!#REF!</definedName>
    <definedName name="품5">[30]품셈표!#REF!</definedName>
    <definedName name="품6">[30]품셈표!#REF!</definedName>
    <definedName name="품8">[30]품셈표!#REF!</definedName>
    <definedName name="프로그램작성">#REF!</definedName>
    <definedName name="플기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로터상각" localSheetId="12">[18]심사계산!$I$96</definedName>
    <definedName name="플로터상각">[19]심사계산!$I$96</definedName>
    <definedName name="플로터정비" localSheetId="12">[18]심사계산!$I$99</definedName>
    <definedName name="플로터정비">[19]심사계산!$I$99</definedName>
    <definedName name="플배">#REF!</definedName>
    <definedName name="플용">#REF!</definedName>
    <definedName name="필지수" localSheetId="12">#REF!</definedName>
    <definedName name="필지수">#REF!</definedName>
    <definedName name="ㅎ">BlankMacro1</definedName>
    <definedName name="하드웨어">#REF!</definedName>
    <definedName name="하수" localSheetId="12">BlankMacro1</definedName>
    <definedName name="하수">BlankMacro1</definedName>
    <definedName name="하수SW">#REF!</definedName>
    <definedName name="하수구조일수">#REF!</definedName>
    <definedName name="하수소프트">#REF!</definedName>
    <definedName name="하수연장">#REF!</definedName>
    <definedName name="하수적용율">#REF!</definedName>
    <definedName name="하수조사율">#REF!</definedName>
    <definedName name="하수지형계수">#REF!</definedName>
    <definedName name="한전수탁비">#REF!</definedName>
    <definedName name="함석">#REF!</definedName>
    <definedName name="항공사진고급">#REF!</definedName>
    <definedName name="항공사진중급">#REF!</definedName>
    <definedName name="항공사진초급">#REF!</definedName>
    <definedName name="항공정비사">#REF!</definedName>
    <definedName name="항목1" localSheetId="12">#REF!</definedName>
    <definedName name="항목1">#REF!</definedName>
    <definedName name="항목2" localSheetId="12">#REF!</definedName>
    <definedName name="항목2">#REF!</definedName>
    <definedName name="항목3" localSheetId="12">#REF!</definedName>
    <definedName name="항목3">#REF!</definedName>
    <definedName name="항목4" localSheetId="12">#REF!</definedName>
    <definedName name="항목4">#REF!</definedName>
    <definedName name="항목5" localSheetId="12">#REF!</definedName>
    <definedName name="항목5">#REF!</definedName>
    <definedName name="항목6">[88]지구단위계획!$T$15</definedName>
    <definedName name="항법사">#REF!</definedName>
    <definedName name="해석" localSheetId="12">BlankMacro1</definedName>
    <definedName name="해석">BlankMacro1</definedName>
    <definedName name="현장지원">#REF!</definedName>
    <definedName name="형태계수">#REF!</definedName>
    <definedName name="형태별보정계수">#REF!</definedName>
    <definedName name="형틀목공">#REF!</definedName>
    <definedName name="환율" localSheetId="12">[18]심사계산!$D$87</definedName>
    <definedName name="환율">[19]심사계산!$D$87</definedName>
    <definedName name="활석공">#REF!</definedName>
    <definedName name="회경">#REF!</definedName>
    <definedName name="회사">#REF!</definedName>
    <definedName name="회사경비">[35]설계명세서!$H$344</definedName>
    <definedName name="회사취급비">[35]설계명세서!$H$9</definedName>
    <definedName name="회재">#REF!</definedName>
    <definedName name="효석" hidden="1">{"'Firr(선)'!$AS$1:$AY$62","'Firr(사)'!$AS$1:$AY$62","'Firr(회)'!$AS$1:$AY$62","'Firr(선)'!$L$1:$V$62","'Firr(사)'!$L$1:$V$62","'Firr(회)'!$L$1:$V$62"}</definedName>
    <definedName name="후렉시블전선관">#REF!</definedName>
    <definedName name="휴천수" hidden="1">{#N/A,#N/A,FALSE,"포장단가"}</definedName>
    <definedName name="ㅏ166">#REF!</definedName>
    <definedName name="ㅐ1">'[89]#REF'!$D$195</definedName>
    <definedName name="ㅑ29">#REF!</definedName>
    <definedName name="ㅔ154">#REF!</definedName>
    <definedName name="ㅔ갸ㅜㅅ">#REF!</definedName>
    <definedName name="ㅕ422">[13]대치판정!#REF!</definedName>
    <definedName name="ㅗ">#REF!</definedName>
    <definedName name="ㅗㅅ20">#REF!</definedName>
    <definedName name="ㅛ">BlankMacro1</definedName>
    <definedName name="ㅛㅛㅛ" hidden="1">[24]날개벽수량표!#REF!</definedName>
    <definedName name="ㅠ" localSheetId="12">BlankMacro1</definedName>
    <definedName name="ㅠ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2" i="23" l="1"/>
  <c r="G112" i="23"/>
  <c r="E112" i="23"/>
  <c r="I120" i="23"/>
  <c r="I121" i="23" s="1"/>
  <c r="G120" i="23"/>
  <c r="G121" i="23" s="1"/>
  <c r="E120" i="23"/>
  <c r="E121" i="23" s="1"/>
  <c r="I65" i="23"/>
  <c r="I66" i="23" s="1"/>
  <c r="G65" i="23"/>
  <c r="G66" i="23" s="1"/>
  <c r="G57" i="23" s="1"/>
  <c r="I47" i="23"/>
  <c r="I48" i="23" s="1"/>
  <c r="G47" i="23"/>
  <c r="G48" i="23" s="1"/>
  <c r="G39" i="23" s="1"/>
  <c r="I13" i="23"/>
  <c r="I14" i="23" s="1"/>
  <c r="G13" i="23"/>
  <c r="G14" i="23" s="1"/>
  <c r="C11" i="41" l="1"/>
  <c r="G15" i="41" s="1"/>
  <c r="G16" i="41" s="1"/>
  <c r="G17" i="41" s="1"/>
  <c r="G18" i="41" s="1"/>
  <c r="G19" i="41" s="1"/>
  <c r="A11" i="41"/>
  <c r="C10" i="41"/>
  <c r="A10" i="41"/>
  <c r="A9" i="41"/>
  <c r="A7" i="41"/>
  <c r="A5" i="41"/>
  <c r="A3" i="41"/>
  <c r="G3" i="40"/>
  <c r="G216" i="23"/>
  <c r="G232" i="23"/>
  <c r="G160" i="23"/>
  <c r="G246" i="24"/>
  <c r="F246" i="24"/>
  <c r="E246" i="24"/>
  <c r="D246" i="24"/>
  <c r="G245" i="24"/>
  <c r="F245" i="24"/>
  <c r="E245" i="24"/>
  <c r="D245" i="24"/>
  <c r="G242" i="24"/>
  <c r="F242" i="24"/>
  <c r="E242" i="24"/>
  <c r="D242" i="24"/>
  <c r="G241" i="24"/>
  <c r="F241" i="24"/>
  <c r="E241" i="24"/>
  <c r="D241" i="24"/>
  <c r="F205" i="24"/>
  <c r="G205" i="24"/>
  <c r="E205" i="24"/>
  <c r="D205" i="24"/>
  <c r="G204" i="24"/>
  <c r="F204" i="24"/>
  <c r="D204" i="24"/>
  <c r="E204" i="24"/>
  <c r="G201" i="24"/>
  <c r="F201" i="24"/>
  <c r="E201" i="24"/>
  <c r="D201" i="24"/>
  <c r="G200" i="24"/>
  <c r="F200" i="24"/>
  <c r="E200" i="24"/>
  <c r="D200" i="24"/>
  <c r="G168" i="24"/>
  <c r="F168" i="24"/>
  <c r="E168" i="24"/>
  <c r="D168" i="24"/>
  <c r="G167" i="24"/>
  <c r="F167" i="24"/>
  <c r="E167" i="24"/>
  <c r="D167" i="24"/>
  <c r="G164" i="24"/>
  <c r="F164" i="24"/>
  <c r="E164" i="24"/>
  <c r="D164" i="24"/>
  <c r="G163" i="24"/>
  <c r="F163" i="24"/>
  <c r="E163" i="24"/>
  <c r="D163" i="24"/>
  <c r="G84" i="24"/>
  <c r="F84" i="24"/>
  <c r="E84" i="24"/>
  <c r="D84" i="24"/>
  <c r="G83" i="24"/>
  <c r="F83" i="24"/>
  <c r="E83" i="24"/>
  <c r="D83" i="24"/>
  <c r="G80" i="24"/>
  <c r="F80" i="24"/>
  <c r="E80" i="24"/>
  <c r="D80" i="24"/>
  <c r="G79" i="24"/>
  <c r="F79" i="24"/>
  <c r="D79" i="24"/>
  <c r="E79" i="24"/>
  <c r="C19" i="22"/>
  <c r="D22" i="22"/>
  <c r="C22" i="22"/>
  <c r="D222" i="23"/>
  <c r="H227" i="23"/>
  <c r="D225" i="23"/>
  <c r="D224" i="23"/>
  <c r="D223" i="23"/>
  <c r="D221" i="23"/>
  <c r="D220" i="23"/>
  <c r="C21" i="22"/>
  <c r="C20" i="22"/>
  <c r="C18" i="22"/>
  <c r="C17" i="22"/>
  <c r="C8" i="22"/>
  <c r="H285" i="23"/>
  <c r="H469" i="24"/>
  <c r="F283" i="23" s="1"/>
  <c r="H468" i="24"/>
  <c r="F282" i="23" s="1"/>
  <c r="D280" i="23"/>
  <c r="D239" i="23"/>
  <c r="D238" i="23"/>
  <c r="D237" i="23"/>
  <c r="H241" i="23"/>
  <c r="G453" i="24"/>
  <c r="I444" i="24"/>
  <c r="G441" i="24"/>
  <c r="D447" i="24" l="1"/>
  <c r="F452" i="24" s="1"/>
  <c r="B239" i="23" s="1"/>
  <c r="B447" i="24"/>
  <c r="E452" i="24" l="1"/>
  <c r="B238" i="23" s="1"/>
  <c r="C451" i="24"/>
  <c r="G451" i="24" s="1"/>
  <c r="D452" i="24"/>
  <c r="B237" i="23" s="1"/>
  <c r="B241" i="23"/>
  <c r="B236" i="23" l="1"/>
  <c r="G452" i="24"/>
  <c r="H211" i="23" l="1"/>
  <c r="D236" i="23"/>
  <c r="D209" i="23"/>
  <c r="D208" i="23"/>
  <c r="D207" i="23"/>
  <c r="D206" i="23"/>
  <c r="D205" i="23"/>
  <c r="D179" i="23"/>
  <c r="D178" i="23"/>
  <c r="D177" i="23"/>
  <c r="B179" i="23"/>
  <c r="B178" i="23"/>
  <c r="B177" i="23"/>
  <c r="A465" i="24"/>
  <c r="A466" i="24"/>
  <c r="H466" i="24"/>
  <c r="B283" i="23" s="1"/>
  <c r="G283" i="23" s="1"/>
  <c r="H465" i="24"/>
  <c r="B282" i="23" s="1"/>
  <c r="G282" i="23" s="1"/>
  <c r="H461" i="24"/>
  <c r="A461" i="24"/>
  <c r="C460" i="24"/>
  <c r="I428" i="24"/>
  <c r="I425" i="24"/>
  <c r="I431" i="24" s="1"/>
  <c r="B227" i="23" s="1"/>
  <c r="I227" i="23" s="1"/>
  <c r="I422" i="24"/>
  <c r="H401" i="24"/>
  <c r="I411" i="24"/>
  <c r="I407" i="24"/>
  <c r="N5" i="20"/>
  <c r="M5" i="20"/>
  <c r="H404" i="24"/>
  <c r="D136" i="23"/>
  <c r="G276" i="23" l="1"/>
  <c r="I216" i="23"/>
  <c r="B285" i="23"/>
  <c r="I285" i="23" s="1"/>
  <c r="B280" i="23"/>
  <c r="E280" i="23" s="1"/>
  <c r="I241" i="23"/>
  <c r="I232" i="23" s="1"/>
  <c r="H432" i="24"/>
  <c r="B225" i="23" s="1"/>
  <c r="E225" i="23" s="1"/>
  <c r="F432" i="24"/>
  <c r="E432" i="24"/>
  <c r="D431" i="24"/>
  <c r="C431" i="24"/>
  <c r="B220" i="23" s="1"/>
  <c r="E220" i="23" s="1"/>
  <c r="G432" i="24"/>
  <c r="H414" i="24"/>
  <c r="B211" i="23" s="1"/>
  <c r="C414" i="24"/>
  <c r="B205" i="23" s="1"/>
  <c r="F414" i="24"/>
  <c r="B208" i="23" s="1"/>
  <c r="E208" i="23" s="1"/>
  <c r="G414" i="24"/>
  <c r="B209" i="23" s="1"/>
  <c r="E209" i="23" s="1"/>
  <c r="E414" i="24"/>
  <c r="B207" i="23" s="1"/>
  <c r="C15" i="22"/>
  <c r="C14" i="22"/>
  <c r="B22" i="20"/>
  <c r="H329" i="24" s="1"/>
  <c r="H268" i="24"/>
  <c r="G268" i="24"/>
  <c r="F268" i="24"/>
  <c r="E268" i="24"/>
  <c r="G329" i="24"/>
  <c r="F329" i="24"/>
  <c r="E329" i="24"/>
  <c r="C12" i="22"/>
  <c r="C11" i="22"/>
  <c r="H168" i="23"/>
  <c r="H358" i="24"/>
  <c r="H356" i="24"/>
  <c r="I345" i="24"/>
  <c r="H342" i="24"/>
  <c r="G342" i="24"/>
  <c r="F342" i="24"/>
  <c r="E342" i="24"/>
  <c r="D342" i="24"/>
  <c r="C342" i="24"/>
  <c r="I333" i="24"/>
  <c r="H323" i="24"/>
  <c r="F323" i="24"/>
  <c r="E323" i="24"/>
  <c r="D323" i="24"/>
  <c r="C323" i="24"/>
  <c r="E276" i="23" l="1"/>
  <c r="I276" i="23"/>
  <c r="E236" i="23"/>
  <c r="B221" i="23"/>
  <c r="E221" i="23" s="1"/>
  <c r="E239" i="23"/>
  <c r="B224" i="23"/>
  <c r="E224" i="23" s="1"/>
  <c r="E237" i="23"/>
  <c r="B222" i="23"/>
  <c r="E222" i="23" s="1"/>
  <c r="E238" i="23"/>
  <c r="B223" i="23"/>
  <c r="E223" i="23" s="1"/>
  <c r="D414" i="24"/>
  <c r="B206" i="23" s="1"/>
  <c r="I341" i="24"/>
  <c r="C348" i="24" s="1"/>
  <c r="D329" i="24"/>
  <c r="E216" i="23" l="1"/>
  <c r="E232" i="23"/>
  <c r="D348" i="24"/>
  <c r="E349" i="24"/>
  <c r="H353" i="24" s="1"/>
  <c r="H354" i="24" s="1"/>
  <c r="E330" i="24"/>
  <c r="G330" i="24"/>
  <c r="F330" i="24"/>
  <c r="H330" i="24"/>
  <c r="I272" i="24" l="1"/>
  <c r="H138" i="23"/>
  <c r="D83" i="23"/>
  <c r="D195" i="24"/>
  <c r="I192" i="24"/>
  <c r="H189" i="24"/>
  <c r="F189" i="24"/>
  <c r="C189" i="24"/>
  <c r="H185" i="24"/>
  <c r="H184" i="24"/>
  <c r="H183" i="24"/>
  <c r="H182" i="24"/>
  <c r="H181" i="24"/>
  <c r="H180" i="24"/>
  <c r="H85" i="23"/>
  <c r="D82" i="23"/>
  <c r="D81" i="23"/>
  <c r="D80" i="23"/>
  <c r="D79" i="23"/>
  <c r="G75" i="23"/>
  <c r="I188" i="24" l="1"/>
  <c r="F194" i="24" s="1"/>
  <c r="G196" i="24" s="1"/>
  <c r="D268" i="24"/>
  <c r="J200" i="24" l="1"/>
  <c r="D202" i="24"/>
  <c r="J201" i="24"/>
  <c r="J202" i="24"/>
  <c r="B85" i="23" s="1"/>
  <c r="J205" i="24"/>
  <c r="G202" i="24"/>
  <c r="E269" i="24"/>
  <c r="E300" i="24" s="1"/>
  <c r="F202" i="24"/>
  <c r="J204" i="24"/>
  <c r="F269" i="24"/>
  <c r="E202" i="24"/>
  <c r="G269" i="24"/>
  <c r="J203" i="24"/>
  <c r="H269" i="24"/>
  <c r="D330" i="24" l="1"/>
  <c r="B300" i="24"/>
  <c r="E362" i="24"/>
  <c r="B362" i="24"/>
  <c r="B363" i="24"/>
  <c r="E363" i="24"/>
  <c r="E364" i="24"/>
  <c r="B364" i="24"/>
  <c r="E361" i="24"/>
  <c r="B361" i="24"/>
  <c r="B303" i="24"/>
  <c r="E303" i="24"/>
  <c r="B302" i="24"/>
  <c r="E302" i="24"/>
  <c r="D269" i="24"/>
  <c r="B301" i="24"/>
  <c r="E301" i="24"/>
  <c r="E365" i="24" l="1"/>
  <c r="A367" i="24" s="1"/>
  <c r="C367" i="24" l="1"/>
  <c r="B168" i="23" s="1"/>
  <c r="H371" i="24" l="1"/>
  <c r="B166" i="23" s="1"/>
  <c r="D370" i="24"/>
  <c r="B164" i="23" s="1"/>
  <c r="F370" i="24"/>
  <c r="B165" i="23" s="1"/>
  <c r="H125" i="23" l="1"/>
  <c r="H70" i="23"/>
  <c r="H52" i="23"/>
  <c r="H42" i="24"/>
  <c r="A42" i="24"/>
  <c r="A46" i="24"/>
  <c r="H46" i="24"/>
  <c r="A47" i="24"/>
  <c r="H47" i="24"/>
  <c r="H49" i="24"/>
  <c r="H50" i="24"/>
  <c r="H34" i="23" l="1"/>
  <c r="H20" i="23"/>
  <c r="N34" i="39"/>
  <c r="K18" i="39" s="1"/>
  <c r="N29" i="39"/>
  <c r="K17" i="39" s="1"/>
  <c r="G34" i="39"/>
  <c r="J18" i="39" s="1"/>
  <c r="G29" i="39"/>
  <c r="J16" i="39"/>
  <c r="J17" i="39"/>
  <c r="K15" i="39"/>
  <c r="J15" i="39"/>
  <c r="K34" i="39"/>
  <c r="D34" i="39"/>
  <c r="B22" i="39"/>
  <c r="I18" i="39"/>
  <c r="I17" i="39"/>
  <c r="I16" i="39"/>
  <c r="K29" i="39" s="1"/>
  <c r="I15" i="39"/>
  <c r="N24" i="39" s="1"/>
  <c r="K35" i="39"/>
  <c r="D35" i="39"/>
  <c r="K30" i="39"/>
  <c r="D30" i="39"/>
  <c r="K25" i="39"/>
  <c r="D25" i="39"/>
  <c r="B15" i="20"/>
  <c r="B26" i="20"/>
  <c r="B23" i="20"/>
  <c r="B12" i="20"/>
  <c r="B27" i="39" l="1"/>
  <c r="K16" i="39"/>
  <c r="B32" i="39"/>
  <c r="L18" i="39"/>
  <c r="L17" i="39"/>
  <c r="L16" i="39"/>
  <c r="L15" i="39"/>
  <c r="D24" i="39"/>
  <c r="G24" i="39"/>
  <c r="K24" i="39"/>
  <c r="D29" i="39"/>
  <c r="B9" i="20" l="1"/>
  <c r="C13" i="22"/>
  <c r="G201" i="23"/>
  <c r="D166" i="23"/>
  <c r="D165" i="23"/>
  <c r="D164" i="23"/>
  <c r="G173" i="23"/>
  <c r="D135" i="23"/>
  <c r="D134" i="23"/>
  <c r="G130" i="23"/>
  <c r="D64" i="23"/>
  <c r="D63" i="23"/>
  <c r="D62" i="23"/>
  <c r="D61" i="23"/>
  <c r="D46" i="23"/>
  <c r="D45" i="23"/>
  <c r="D44" i="23"/>
  <c r="D43" i="23"/>
  <c r="C262" i="24"/>
  <c r="D262" i="24"/>
  <c r="E262" i="24"/>
  <c r="F262" i="24"/>
  <c r="G262" i="24"/>
  <c r="G243" i="24"/>
  <c r="F243" i="24"/>
  <c r="E243" i="24"/>
  <c r="D243" i="24"/>
  <c r="G68" i="24"/>
  <c r="G152" i="24"/>
  <c r="G165" i="24"/>
  <c r="F165" i="24"/>
  <c r="D165" i="24"/>
  <c r="E165" i="24"/>
  <c r="G81" i="24"/>
  <c r="F81" i="24"/>
  <c r="E81" i="24"/>
  <c r="D81" i="24"/>
  <c r="D158" i="24"/>
  <c r="D74" i="24"/>
  <c r="I155" i="24"/>
  <c r="H152" i="24"/>
  <c r="F152" i="24"/>
  <c r="E152" i="24"/>
  <c r="D152" i="24"/>
  <c r="C152" i="24"/>
  <c r="H148" i="24"/>
  <c r="H147" i="24"/>
  <c r="H146" i="24"/>
  <c r="H145" i="24"/>
  <c r="H144" i="24"/>
  <c r="H143" i="24"/>
  <c r="E177" i="23" l="1"/>
  <c r="I151" i="24"/>
  <c r="F157" i="24" s="1"/>
  <c r="G159" i="24" s="1"/>
  <c r="J168" i="24" l="1"/>
  <c r="J167" i="24"/>
  <c r="J166" i="24"/>
  <c r="B70" i="23" s="1"/>
  <c r="J165" i="24"/>
  <c r="J164" i="24"/>
  <c r="J163" i="24"/>
  <c r="E178" i="23"/>
  <c r="B2" i="22"/>
  <c r="D3" i="40" s="1"/>
  <c r="D207" i="24" l="1"/>
  <c r="E203" i="24"/>
  <c r="E179" i="23"/>
  <c r="E173" i="23" s="1"/>
  <c r="G166" i="24"/>
  <c r="F166" i="24"/>
  <c r="F170" i="24" s="1"/>
  <c r="E166" i="24"/>
  <c r="D166" i="24"/>
  <c r="D206" i="24" l="1"/>
  <c r="B80" i="23" s="1"/>
  <c r="E80" i="23" s="1"/>
  <c r="F207" i="24"/>
  <c r="F206" i="24"/>
  <c r="B82" i="23" s="1"/>
  <c r="E82" i="23" s="1"/>
  <c r="G207" i="24"/>
  <c r="G206" i="24"/>
  <c r="B83" i="23" s="1"/>
  <c r="D170" i="24"/>
  <c r="E207" i="24"/>
  <c r="E206" i="24"/>
  <c r="B81" i="23" s="1"/>
  <c r="E81" i="23" s="1"/>
  <c r="E170" i="24"/>
  <c r="F169" i="24"/>
  <c r="B64" i="23" s="1"/>
  <c r="E169" i="24"/>
  <c r="B63" i="23" s="1"/>
  <c r="E63" i="23" s="1"/>
  <c r="D169" i="24"/>
  <c r="B62" i="23" s="1"/>
  <c r="E62" i="23" s="1"/>
  <c r="G170" i="24"/>
  <c r="G169" i="24"/>
  <c r="I85" i="23" l="1"/>
  <c r="I75" i="23" s="1"/>
  <c r="E83" i="23"/>
  <c r="C207" i="24"/>
  <c r="C206" i="24"/>
  <c r="E64" i="23"/>
  <c r="I70" i="23"/>
  <c r="I57" i="23" s="1"/>
  <c r="I173" i="23"/>
  <c r="C169" i="24"/>
  <c r="C170" i="24"/>
  <c r="B61" i="23" l="1"/>
  <c r="E61" i="23" s="1"/>
  <c r="B79" i="23"/>
  <c r="E79" i="23" s="1"/>
  <c r="E75" i="23" s="1"/>
  <c r="E65" i="23" l="1"/>
  <c r="E66" i="23" s="1"/>
  <c r="E57" i="23" s="1"/>
  <c r="B52" i="20"/>
  <c r="E52" i="25"/>
  <c r="E51" i="25"/>
  <c r="E50" i="25"/>
  <c r="C6" i="22"/>
  <c r="F271" i="23"/>
  <c r="G271" i="23" s="1"/>
  <c r="G272" i="23" s="1"/>
  <c r="G265" i="23" s="1"/>
  <c r="H271" i="23"/>
  <c r="I271" i="23" s="1"/>
  <c r="I272" i="23" s="1"/>
  <c r="I265" i="23" s="1"/>
  <c r="D269" i="23"/>
  <c r="E269" i="23" s="1"/>
  <c r="E272" i="23" s="1"/>
  <c r="E265" i="23" s="1"/>
  <c r="F261" i="23"/>
  <c r="G261" i="23" s="1"/>
  <c r="G262" i="23" s="1"/>
  <c r="G255" i="23" s="1"/>
  <c r="H261" i="23"/>
  <c r="I261" i="23" s="1"/>
  <c r="I262" i="23" s="1"/>
  <c r="I255" i="23" s="1"/>
  <c r="D259" i="23"/>
  <c r="E259" i="23" s="1"/>
  <c r="E262" i="23" s="1"/>
  <c r="E255" i="23" s="1"/>
  <c r="F251" i="23"/>
  <c r="G251" i="23" s="1"/>
  <c r="G252" i="23" s="1"/>
  <c r="G245" i="23" s="1"/>
  <c r="D249" i="23"/>
  <c r="E249" i="23" s="1"/>
  <c r="E252" i="23" s="1"/>
  <c r="E245" i="23" s="1"/>
  <c r="H251" i="23"/>
  <c r="I251" i="23" s="1"/>
  <c r="I252" i="23" s="1"/>
  <c r="I245" i="23" s="1"/>
  <c r="H133" i="24"/>
  <c r="H103" i="23" s="1"/>
  <c r="C41" i="24"/>
  <c r="E195" i="24" s="1"/>
  <c r="C9" i="22"/>
  <c r="C10" i="22"/>
  <c r="D189" i="23"/>
  <c r="D188" i="23"/>
  <c r="D187" i="23"/>
  <c r="G193" i="23"/>
  <c r="G196" i="23" s="1"/>
  <c r="G183" i="23" s="1"/>
  <c r="D148" i="23"/>
  <c r="D147" i="23"/>
  <c r="D146" i="23"/>
  <c r="G152" i="23"/>
  <c r="G155" i="23" s="1"/>
  <c r="G142" i="23" s="1"/>
  <c r="D119" i="23"/>
  <c r="D117" i="23"/>
  <c r="D118" i="23"/>
  <c r="D116" i="23"/>
  <c r="D98" i="23"/>
  <c r="D97" i="23"/>
  <c r="D95" i="23"/>
  <c r="D96" i="23"/>
  <c r="D94" i="23"/>
  <c r="G105" i="23"/>
  <c r="G108" i="23" s="1"/>
  <c r="G90" i="23" s="1"/>
  <c r="H192" i="23"/>
  <c r="H191" i="23"/>
  <c r="H297" i="24"/>
  <c r="H151" i="23" s="1"/>
  <c r="H295" i="24"/>
  <c r="H150" i="23" s="1"/>
  <c r="I284" i="24"/>
  <c r="H281" i="24"/>
  <c r="G281" i="24"/>
  <c r="F281" i="24"/>
  <c r="E281" i="24"/>
  <c r="D281" i="24"/>
  <c r="C281" i="24"/>
  <c r="I265" i="24"/>
  <c r="I232" i="24"/>
  <c r="H228" i="24"/>
  <c r="G228" i="24"/>
  <c r="F228" i="24"/>
  <c r="E228" i="24"/>
  <c r="D228" i="24"/>
  <c r="C228" i="24"/>
  <c r="H223" i="24"/>
  <c r="H222" i="24"/>
  <c r="H221" i="24"/>
  <c r="H220" i="24"/>
  <c r="H219" i="24"/>
  <c r="H218" i="24"/>
  <c r="I107" i="24"/>
  <c r="I71" i="24"/>
  <c r="H104" i="24"/>
  <c r="G104" i="24"/>
  <c r="F104" i="24"/>
  <c r="E104" i="24"/>
  <c r="D104" i="24"/>
  <c r="C104" i="24"/>
  <c r="H100" i="24"/>
  <c r="H99" i="24"/>
  <c r="H98" i="24"/>
  <c r="H97" i="24"/>
  <c r="H96" i="24"/>
  <c r="H95" i="24"/>
  <c r="B43" i="20"/>
  <c r="B40" i="20"/>
  <c r="D24" i="24"/>
  <c r="D28" i="24" s="1"/>
  <c r="E24" i="24"/>
  <c r="E28" i="24" s="1"/>
  <c r="F24" i="24"/>
  <c r="F28" i="24" s="1"/>
  <c r="G24" i="24"/>
  <c r="G28" i="24" s="1"/>
  <c r="C24" i="24"/>
  <c r="C28" i="24" s="1"/>
  <c r="D23" i="24"/>
  <c r="D27" i="24" s="1"/>
  <c r="E23" i="24"/>
  <c r="E27" i="24" s="1"/>
  <c r="F23" i="24"/>
  <c r="F27" i="24" s="1"/>
  <c r="G23" i="24"/>
  <c r="G27" i="24" s="1"/>
  <c r="C23" i="24"/>
  <c r="C27" i="24" s="1"/>
  <c r="H262" i="24"/>
  <c r="H68" i="24"/>
  <c r="F68" i="24"/>
  <c r="E68" i="24"/>
  <c r="D68" i="24"/>
  <c r="C68" i="24"/>
  <c r="H64" i="24"/>
  <c r="H63" i="24"/>
  <c r="H62" i="24"/>
  <c r="H61" i="24"/>
  <c r="H60" i="24"/>
  <c r="H59" i="24"/>
  <c r="F32" i="23"/>
  <c r="F31" i="23"/>
  <c r="H33" i="24"/>
  <c r="F18" i="23" s="1"/>
  <c r="G11" i="24"/>
  <c r="D11" i="24"/>
  <c r="C11" i="24"/>
  <c r="D29" i="23"/>
  <c r="B18" i="23"/>
  <c r="D12" i="23"/>
  <c r="D11" i="23"/>
  <c r="D10" i="23"/>
  <c r="D9" i="23"/>
  <c r="D8" i="23"/>
  <c r="J20" i="4"/>
  <c r="K20" i="4" s="1"/>
  <c r="L20" i="4"/>
  <c r="M20" i="4" s="1"/>
  <c r="L12" i="16"/>
  <c r="M12" i="16"/>
  <c r="J12" i="16"/>
  <c r="K12" i="16" s="1"/>
  <c r="H12" i="16"/>
  <c r="F12" i="16" s="1"/>
  <c r="I4" i="16"/>
  <c r="J11" i="16"/>
  <c r="F11" i="16" s="1"/>
  <c r="K11" i="16"/>
  <c r="J10" i="16"/>
  <c r="F10" i="16" s="1"/>
  <c r="B3" i="16"/>
  <c r="F4" i="16"/>
  <c r="K4" i="16"/>
  <c r="M4" i="16"/>
  <c r="F5" i="16"/>
  <c r="I5" i="16"/>
  <c r="K5" i="16"/>
  <c r="M5" i="16"/>
  <c r="F6" i="16"/>
  <c r="I6" i="16"/>
  <c r="K6" i="16"/>
  <c r="M6" i="16"/>
  <c r="F7" i="16"/>
  <c r="I7" i="16"/>
  <c r="K7" i="16"/>
  <c r="M7" i="16"/>
  <c r="G7" i="16" s="1"/>
  <c r="F8" i="16"/>
  <c r="I8" i="16"/>
  <c r="K8" i="16"/>
  <c r="M8" i="16"/>
  <c r="F9" i="16"/>
  <c r="I9" i="16"/>
  <c r="K9" i="16"/>
  <c r="M9" i="16"/>
  <c r="G9" i="16" s="1"/>
  <c r="I10" i="16"/>
  <c r="M10" i="16"/>
  <c r="I11" i="16"/>
  <c r="M11" i="16"/>
  <c r="I13" i="16"/>
  <c r="K13" i="16"/>
  <c r="I14" i="16"/>
  <c r="M14" i="16"/>
  <c r="F15" i="16"/>
  <c r="A124" i="4"/>
  <c r="B124" i="4"/>
  <c r="J70" i="4"/>
  <c r="F70" i="4" s="1"/>
  <c r="J71" i="4"/>
  <c r="K71" i="4" s="1"/>
  <c r="J89" i="4"/>
  <c r="F89" i="4" s="1"/>
  <c r="J90" i="4"/>
  <c r="K90" i="4" s="1"/>
  <c r="J101" i="4"/>
  <c r="F101" i="4" s="1"/>
  <c r="J102" i="4"/>
  <c r="F102" i="4" s="1"/>
  <c r="J95" i="4"/>
  <c r="K95" i="4" s="1"/>
  <c r="J96" i="4"/>
  <c r="K96" i="4" s="1"/>
  <c r="J76" i="4"/>
  <c r="F76" i="4" s="1"/>
  <c r="J77" i="4"/>
  <c r="A114" i="4"/>
  <c r="B114" i="4" s="1"/>
  <c r="A107" i="4"/>
  <c r="B107" i="4" s="1"/>
  <c r="M102" i="4"/>
  <c r="I102" i="4"/>
  <c r="M101" i="4"/>
  <c r="I101" i="4"/>
  <c r="A100" i="4"/>
  <c r="B100" i="4" s="1"/>
  <c r="M95" i="4"/>
  <c r="M96" i="4"/>
  <c r="I95" i="4"/>
  <c r="I96" i="4"/>
  <c r="M89" i="4"/>
  <c r="M90" i="4"/>
  <c r="I89" i="4"/>
  <c r="I90" i="4"/>
  <c r="I83" i="4"/>
  <c r="I84" i="4"/>
  <c r="J83" i="4"/>
  <c r="F83" i="4" s="1"/>
  <c r="J84" i="4"/>
  <c r="K84" i="4" s="1"/>
  <c r="M83" i="4"/>
  <c r="M84" i="4"/>
  <c r="A94" i="4"/>
  <c r="B94" i="4" s="1"/>
  <c r="A88" i="4"/>
  <c r="B88" i="4"/>
  <c r="A82" i="4"/>
  <c r="B82" i="4" s="1"/>
  <c r="M76" i="4"/>
  <c r="M77" i="4"/>
  <c r="I76" i="4"/>
  <c r="I77" i="4"/>
  <c r="I80" i="4" s="1"/>
  <c r="H108" i="4" s="1"/>
  <c r="I108" i="4" s="1"/>
  <c r="M70" i="4"/>
  <c r="M71" i="4"/>
  <c r="I70" i="4"/>
  <c r="I71" i="4"/>
  <c r="I64" i="4"/>
  <c r="I65" i="4"/>
  <c r="J64" i="4"/>
  <c r="F64" i="4" s="1"/>
  <c r="J65" i="4"/>
  <c r="K65" i="4" s="1"/>
  <c r="M64" i="4"/>
  <c r="M65" i="4"/>
  <c r="A75" i="4"/>
  <c r="B75" i="4" s="1"/>
  <c r="A69" i="4"/>
  <c r="B69" i="4" s="1"/>
  <c r="A63" i="4"/>
  <c r="B63" i="4" s="1"/>
  <c r="H104" i="4"/>
  <c r="F104" i="4" s="1"/>
  <c r="H103" i="4"/>
  <c r="I103" i="4" s="1"/>
  <c r="G103" i="4" s="1"/>
  <c r="J58" i="4"/>
  <c r="K58" i="4" s="1"/>
  <c r="J59" i="4"/>
  <c r="F59" i="4" s="1"/>
  <c r="K53" i="4"/>
  <c r="K54" i="4"/>
  <c r="K55" i="4"/>
  <c r="K56" i="4"/>
  <c r="K57" i="4"/>
  <c r="K60" i="4"/>
  <c r="J41" i="4"/>
  <c r="K41" i="4" s="1"/>
  <c r="J42" i="4"/>
  <c r="F42" i="4" s="1"/>
  <c r="K39" i="4"/>
  <c r="K40" i="4"/>
  <c r="K43" i="4"/>
  <c r="K44" i="4"/>
  <c r="M39" i="4"/>
  <c r="M40" i="4"/>
  <c r="M41" i="4"/>
  <c r="M42" i="4"/>
  <c r="M44" i="4"/>
  <c r="M45" i="4"/>
  <c r="I58" i="4"/>
  <c r="I59" i="4"/>
  <c r="I41" i="4"/>
  <c r="I42" i="4"/>
  <c r="I43" i="4"/>
  <c r="I45" i="4"/>
  <c r="H30" i="4"/>
  <c r="A3" i="4"/>
  <c r="B3" i="4" s="1"/>
  <c r="A8" i="4"/>
  <c r="B8" i="4" s="1"/>
  <c r="A13" i="4"/>
  <c r="B13" i="4" s="1"/>
  <c r="A17" i="4"/>
  <c r="B17" i="4" s="1"/>
  <c r="A27" i="4"/>
  <c r="B27" i="4" s="1"/>
  <c r="A37" i="4"/>
  <c r="B37" i="4" s="1"/>
  <c r="A51" i="4"/>
  <c r="B51" i="4" s="1"/>
  <c r="N20" i="4"/>
  <c r="N19" i="4"/>
  <c r="N14" i="4"/>
  <c r="N10" i="4"/>
  <c r="N9" i="4"/>
  <c r="N5" i="4"/>
  <c r="N4" i="4"/>
  <c r="H6" i="5"/>
  <c r="H29" i="4"/>
  <c r="F29" i="4" s="1"/>
  <c r="K29" i="4"/>
  <c r="M29" i="4"/>
  <c r="F43" i="4"/>
  <c r="F45" i="4"/>
  <c r="K30" i="4"/>
  <c r="M30" i="4"/>
  <c r="J31" i="4"/>
  <c r="F31" i="4" s="1"/>
  <c r="I31" i="4"/>
  <c r="M31" i="4"/>
  <c r="J32" i="4"/>
  <c r="K32" i="4" s="1"/>
  <c r="I32" i="4"/>
  <c r="M32" i="4"/>
  <c r="F33" i="4"/>
  <c r="I33" i="4"/>
  <c r="K33" i="4"/>
  <c r="K34" i="4"/>
  <c r="M34" i="4"/>
  <c r="J21" i="4"/>
  <c r="F21" i="4" s="1"/>
  <c r="I21" i="4"/>
  <c r="M21" i="4"/>
  <c r="M53" i="4"/>
  <c r="M54" i="4"/>
  <c r="M55" i="4"/>
  <c r="M56" i="4"/>
  <c r="M57" i="4"/>
  <c r="M58" i="4"/>
  <c r="M59" i="4"/>
  <c r="M60" i="4"/>
  <c r="F60" i="4"/>
  <c r="E3" i="5"/>
  <c r="H8" i="5"/>
  <c r="H7" i="5"/>
  <c r="J73" i="4"/>
  <c r="K73" i="4" s="1"/>
  <c r="J98" i="4"/>
  <c r="K98" i="4" s="1"/>
  <c r="J79" i="4"/>
  <c r="K79" i="4"/>
  <c r="L91" i="4"/>
  <c r="M91" i="4" s="1"/>
  <c r="L97" i="4"/>
  <c r="M97" i="4" s="1"/>
  <c r="L78" i="4"/>
  <c r="M78" i="4" s="1"/>
  <c r="L72" i="4"/>
  <c r="M72" i="4"/>
  <c r="L98" i="4"/>
  <c r="M98" i="4" s="1"/>
  <c r="L79" i="4"/>
  <c r="M79" i="4" s="1"/>
  <c r="L73" i="4"/>
  <c r="M73" i="4" s="1"/>
  <c r="H34" i="4"/>
  <c r="F34" i="4" s="1"/>
  <c r="J72" i="4"/>
  <c r="K72" i="4" s="1"/>
  <c r="J78" i="4"/>
  <c r="K78" i="4" s="1"/>
  <c r="J91" i="4"/>
  <c r="K91" i="4" s="1"/>
  <c r="J97" i="4"/>
  <c r="K97" i="4" s="1"/>
  <c r="J85" i="4"/>
  <c r="K85" i="4" s="1"/>
  <c r="J66" i="4"/>
  <c r="J19" i="4"/>
  <c r="K19" i="4" s="1"/>
  <c r="K22" i="4" s="1"/>
  <c r="H6" i="2" s="1"/>
  <c r="L85" i="4"/>
  <c r="M85" i="4" s="1"/>
  <c r="L66" i="4"/>
  <c r="M66" i="4" s="1"/>
  <c r="H40" i="4"/>
  <c r="F40" i="4" s="1"/>
  <c r="H44" i="4"/>
  <c r="F44" i="4" s="1"/>
  <c r="H53" i="4"/>
  <c r="F53" i="4" s="1"/>
  <c r="H39" i="4"/>
  <c r="H19" i="4"/>
  <c r="I19" i="4" s="1"/>
  <c r="H54" i="4"/>
  <c r="I54" i="4" s="1"/>
  <c r="H57" i="4"/>
  <c r="F57" i="4" s="1"/>
  <c r="H55" i="4"/>
  <c r="F55" i="4" s="1"/>
  <c r="H56" i="4"/>
  <c r="I56" i="4" s="1"/>
  <c r="H73" i="4"/>
  <c r="I73" i="4" s="1"/>
  <c r="H79" i="4"/>
  <c r="I79" i="4" s="1"/>
  <c r="H98" i="4"/>
  <c r="H91" i="4"/>
  <c r="I91" i="4" s="1"/>
  <c r="H78" i="4"/>
  <c r="I78" i="4" s="1"/>
  <c r="H97" i="4"/>
  <c r="I97" i="4" s="1"/>
  <c r="H72" i="4"/>
  <c r="H66" i="4"/>
  <c r="I66" i="4" s="1"/>
  <c r="H85" i="4"/>
  <c r="I85" i="4" s="1"/>
  <c r="H14" i="4"/>
  <c r="L118" i="4"/>
  <c r="M118" i="4"/>
  <c r="L14" i="4"/>
  <c r="M14" i="4" s="1"/>
  <c r="M15" i="4" s="1"/>
  <c r="I5" i="2" s="1"/>
  <c r="J118" i="4"/>
  <c r="K118" i="4"/>
  <c r="J111" i="4"/>
  <c r="K111" i="4" s="1"/>
  <c r="J128" i="4"/>
  <c r="K128" i="4"/>
  <c r="L128" i="4"/>
  <c r="M128" i="4" s="1"/>
  <c r="J10" i="4"/>
  <c r="K10" i="4" s="1"/>
  <c r="L111" i="4"/>
  <c r="M111" i="4" s="1"/>
  <c r="J4" i="4"/>
  <c r="K4" i="4" s="1"/>
  <c r="K6" i="4" s="1"/>
  <c r="H3" i="2" s="1"/>
  <c r="J9" i="4"/>
  <c r="K9" i="4" s="1"/>
  <c r="J5" i="4"/>
  <c r="K5" i="4" s="1"/>
  <c r="L4" i="4"/>
  <c r="M4" i="4" s="1"/>
  <c r="M6" i="4" s="1"/>
  <c r="I3" i="2" s="1"/>
  <c r="L9" i="4"/>
  <c r="M9" i="4" s="1"/>
  <c r="M11" i="4" s="1"/>
  <c r="I4" i="2" s="1"/>
  <c r="L5" i="4"/>
  <c r="M5" i="4"/>
  <c r="H20" i="4"/>
  <c r="I20" i="4" s="1"/>
  <c r="L19" i="4"/>
  <c r="M19" i="4" s="1"/>
  <c r="M22" i="4" s="1"/>
  <c r="I6" i="2" s="1"/>
  <c r="H111" i="4"/>
  <c r="I111" i="4" s="1"/>
  <c r="H128" i="4"/>
  <c r="I128" i="4" s="1"/>
  <c r="H118" i="4"/>
  <c r="F118" i="4" s="1"/>
  <c r="I118" i="4"/>
  <c r="J14" i="4"/>
  <c r="K14" i="4"/>
  <c r="K15" i="4" s="1"/>
  <c r="H5" i="2" s="1"/>
  <c r="H10" i="4"/>
  <c r="I10" i="4"/>
  <c r="L10" i="4"/>
  <c r="M10" i="4" s="1"/>
  <c r="H4" i="4"/>
  <c r="I4" i="4" s="1"/>
  <c r="I6" i="4" s="1"/>
  <c r="H9" i="4"/>
  <c r="I9" i="4" s="1"/>
  <c r="I11" i="4" s="1"/>
  <c r="G4" i="2" s="1"/>
  <c r="F4" i="2" s="1"/>
  <c r="H5" i="4"/>
  <c r="I5" i="4" s="1"/>
  <c r="K31" i="4"/>
  <c r="M33" i="4" s="1"/>
  <c r="B44" i="20"/>
  <c r="B41" i="20"/>
  <c r="I39" i="4"/>
  <c r="I46" i="4" s="1"/>
  <c r="G8" i="2" s="1"/>
  <c r="F8" i="2" s="1"/>
  <c r="F39" i="4"/>
  <c r="K66" i="4"/>
  <c r="F58" i="4"/>
  <c r="F117" i="24"/>
  <c r="E117" i="24"/>
  <c r="D117" i="24"/>
  <c r="G117" i="24"/>
  <c r="B47" i="20"/>
  <c r="B48" i="20"/>
  <c r="F90" i="4" l="1"/>
  <c r="I53" i="4"/>
  <c r="I60" i="4" s="1"/>
  <c r="G60" i="4" s="1"/>
  <c r="F103" i="4"/>
  <c r="I55" i="4"/>
  <c r="G91" i="4"/>
  <c r="G71" i="4"/>
  <c r="G84" i="4"/>
  <c r="F19" i="4"/>
  <c r="K102" i="4"/>
  <c r="G102" i="4" s="1"/>
  <c r="M86" i="4"/>
  <c r="I13" i="2" s="1"/>
  <c r="G33" i="4"/>
  <c r="F128" i="4"/>
  <c r="I34" i="4"/>
  <c r="G34" i="4" s="1"/>
  <c r="K10" i="16"/>
  <c r="L13" i="16" s="1"/>
  <c r="M13" i="16" s="1"/>
  <c r="G13" i="16" s="1"/>
  <c r="E158" i="24"/>
  <c r="E74" i="24"/>
  <c r="F96" i="4"/>
  <c r="G54" i="4"/>
  <c r="G111" i="4"/>
  <c r="G8" i="16"/>
  <c r="G19" i="4"/>
  <c r="F71" i="4"/>
  <c r="K59" i="4"/>
  <c r="G59" i="4" s="1"/>
  <c r="F95" i="4"/>
  <c r="F32" i="4"/>
  <c r="I105" i="4"/>
  <c r="H117" i="4" s="1"/>
  <c r="I117" i="4" s="1"/>
  <c r="K89" i="4"/>
  <c r="M67" i="4"/>
  <c r="L125" i="4" s="1"/>
  <c r="M125" i="4" s="1"/>
  <c r="M129" i="4" s="1"/>
  <c r="I19" i="2" s="1"/>
  <c r="G85" i="4"/>
  <c r="G20" i="4"/>
  <c r="H127" i="4"/>
  <c r="I127" i="4" s="1"/>
  <c r="G16" i="2"/>
  <c r="F16" i="2" s="1"/>
  <c r="K45" i="4"/>
  <c r="M43" i="4"/>
  <c r="G43" i="4" s="1"/>
  <c r="I104" i="4"/>
  <c r="G104" i="4" s="1"/>
  <c r="G56" i="4"/>
  <c r="G12" i="2"/>
  <c r="F12" i="2" s="1"/>
  <c r="F65" i="4"/>
  <c r="G90" i="4"/>
  <c r="F41" i="4"/>
  <c r="G55" i="4"/>
  <c r="K35" i="4"/>
  <c r="H7" i="2" s="1"/>
  <c r="G58" i="4"/>
  <c r="G65" i="4"/>
  <c r="G96" i="4"/>
  <c r="G11" i="16"/>
  <c r="K70" i="4"/>
  <c r="K74" i="4" s="1"/>
  <c r="F9" i="4"/>
  <c r="I92" i="4"/>
  <c r="I57" i="4"/>
  <c r="G57" i="4" s="1"/>
  <c r="M80" i="4"/>
  <c r="I12" i="2" s="1"/>
  <c r="G5" i="16"/>
  <c r="G32" i="4"/>
  <c r="F98" i="4"/>
  <c r="G97" i="4"/>
  <c r="M99" i="4"/>
  <c r="I15" i="2" s="1"/>
  <c r="I12" i="16"/>
  <c r="G12" i="16" s="1"/>
  <c r="H10" i="24"/>
  <c r="G18" i="23"/>
  <c r="G4" i="23" s="1"/>
  <c r="I16" i="22"/>
  <c r="B45" i="20"/>
  <c r="B42" i="20"/>
  <c r="D16" i="24"/>
  <c r="I67" i="4"/>
  <c r="H116" i="4"/>
  <c r="I116" i="4" s="1"/>
  <c r="G14" i="2"/>
  <c r="F14" i="2" s="1"/>
  <c r="K11" i="4"/>
  <c r="H4" i="2" s="1"/>
  <c r="G9" i="4"/>
  <c r="G73" i="4"/>
  <c r="G95" i="4"/>
  <c r="K99" i="4"/>
  <c r="F10" i="4"/>
  <c r="I29" i="4"/>
  <c r="F73" i="4"/>
  <c r="F56" i="4"/>
  <c r="G5" i="4"/>
  <c r="F20" i="4"/>
  <c r="G79" i="4"/>
  <c r="F54" i="4"/>
  <c r="K101" i="4"/>
  <c r="K105" i="4" s="1"/>
  <c r="J127" i="4" s="1"/>
  <c r="K127" i="4" s="1"/>
  <c r="I103" i="24"/>
  <c r="F109" i="24" s="1"/>
  <c r="D120" i="24" s="1"/>
  <c r="B31" i="23"/>
  <c r="G31" i="23" s="1"/>
  <c r="F84" i="4"/>
  <c r="I98" i="4"/>
  <c r="G98" i="4" s="1"/>
  <c r="I22" i="4"/>
  <c r="K21" i="4"/>
  <c r="G21" i="4" s="1"/>
  <c r="I227" i="24"/>
  <c r="F235" i="24" s="1"/>
  <c r="I280" i="24"/>
  <c r="E288" i="24" s="1"/>
  <c r="M74" i="4"/>
  <c r="I11" i="2" s="1"/>
  <c r="H104" i="23"/>
  <c r="G45" i="4"/>
  <c r="I44" i="4"/>
  <c r="G44" i="4" s="1"/>
  <c r="F97" i="4"/>
  <c r="G118" i="4"/>
  <c r="F72" i="4"/>
  <c r="H100" i="23"/>
  <c r="G41" i="4"/>
  <c r="F91" i="4"/>
  <c r="F4" i="4"/>
  <c r="G31" i="4"/>
  <c r="M105" i="4"/>
  <c r="L110" i="4" s="1"/>
  <c r="M110" i="4" s="1"/>
  <c r="B32" i="23"/>
  <c r="G32" i="23" s="1"/>
  <c r="F85" i="4"/>
  <c r="I99" i="4"/>
  <c r="G6" i="4"/>
  <c r="H110" i="4"/>
  <c r="I110" i="4" s="1"/>
  <c r="F111" i="4"/>
  <c r="G4" i="16"/>
  <c r="D236" i="24"/>
  <c r="D110" i="24"/>
  <c r="F30" i="4"/>
  <c r="I30" i="4"/>
  <c r="G30" i="4" s="1"/>
  <c r="K46" i="4"/>
  <c r="H8" i="2" s="1"/>
  <c r="G39" i="4"/>
  <c r="K61" i="4"/>
  <c r="H9" i="2" s="1"/>
  <c r="G53" i="4"/>
  <c r="I72" i="4"/>
  <c r="G128" i="4"/>
  <c r="I40" i="4"/>
  <c r="G40" i="4" s="1"/>
  <c r="G66" i="4"/>
  <c r="G4" i="4"/>
  <c r="K42" i="4"/>
  <c r="G42" i="4" s="1"/>
  <c r="I14" i="4"/>
  <c r="F14" i="4"/>
  <c r="I112" i="4"/>
  <c r="I61" i="4"/>
  <c r="F66" i="4"/>
  <c r="G3" i="2"/>
  <c r="F3" i="2" s="1"/>
  <c r="G78" i="4"/>
  <c r="F79" i="4"/>
  <c r="M92" i="4"/>
  <c r="G10" i="4"/>
  <c r="K83" i="4"/>
  <c r="K86" i="4" s="1"/>
  <c r="M35" i="4"/>
  <c r="M15" i="16"/>
  <c r="E236" i="24"/>
  <c r="E110" i="24"/>
  <c r="F5" i="4"/>
  <c r="I67" i="24"/>
  <c r="F73" i="24" s="1"/>
  <c r="M61" i="4"/>
  <c r="I9" i="2" s="1"/>
  <c r="K77" i="4"/>
  <c r="G77" i="4" s="1"/>
  <c r="F77" i="4"/>
  <c r="G6" i="16"/>
  <c r="F78" i="4"/>
  <c r="I86" i="4"/>
  <c r="K64" i="4"/>
  <c r="K76" i="4"/>
  <c r="H101" i="23"/>
  <c r="H102" i="23"/>
  <c r="J14" i="16" l="1"/>
  <c r="K15" i="16"/>
  <c r="H20" i="2" s="1"/>
  <c r="L115" i="4"/>
  <c r="M115" i="4" s="1"/>
  <c r="M119" i="4" s="1"/>
  <c r="I18" i="2" s="1"/>
  <c r="G10" i="16"/>
  <c r="F13" i="16"/>
  <c r="L117" i="4"/>
  <c r="M117" i="4" s="1"/>
  <c r="L126" i="4"/>
  <c r="M126" i="4" s="1"/>
  <c r="G25" i="23"/>
  <c r="G75" i="24"/>
  <c r="F15" i="24"/>
  <c r="I14" i="24" s="1"/>
  <c r="I5" i="22"/>
  <c r="I10" i="2"/>
  <c r="I15" i="16"/>
  <c r="G20" i="2" s="1"/>
  <c r="F20" i="2" s="1"/>
  <c r="K92" i="4"/>
  <c r="G89" i="4"/>
  <c r="J115" i="4"/>
  <c r="K115" i="4" s="1"/>
  <c r="K119" i="4" s="1"/>
  <c r="H18" i="2" s="1"/>
  <c r="H11" i="2"/>
  <c r="G101" i="4"/>
  <c r="L109" i="4"/>
  <c r="M109" i="4" s="1"/>
  <c r="L108" i="4"/>
  <c r="M108" i="4" s="1"/>
  <c r="M112" i="4" s="1"/>
  <c r="I17" i="2" s="1"/>
  <c r="M46" i="4"/>
  <c r="I8" i="2" s="1"/>
  <c r="H16" i="2"/>
  <c r="G105" i="4"/>
  <c r="I16" i="2"/>
  <c r="G70" i="4"/>
  <c r="B187" i="23"/>
  <c r="E187" i="23" s="1"/>
  <c r="B188" i="23"/>
  <c r="E188" i="23" s="1"/>
  <c r="D287" i="24"/>
  <c r="B147" i="23" s="1"/>
  <c r="E147" i="23" s="1"/>
  <c r="C287" i="24"/>
  <c r="B146" i="23" s="1"/>
  <c r="E146" i="23" s="1"/>
  <c r="E120" i="24"/>
  <c r="G237" i="24"/>
  <c r="D116" i="24"/>
  <c r="J110" i="4"/>
  <c r="J117" i="4"/>
  <c r="G15" i="2"/>
  <c r="F15" i="2" s="1"/>
  <c r="H109" i="4"/>
  <c r="G99" i="4"/>
  <c r="D119" i="24"/>
  <c r="F120" i="24"/>
  <c r="D115" i="24"/>
  <c r="J109" i="4"/>
  <c r="K109" i="4" s="1"/>
  <c r="H15" i="2"/>
  <c r="G111" i="24"/>
  <c r="D118" i="24" s="1"/>
  <c r="G11" i="4"/>
  <c r="G6" i="2"/>
  <c r="F6" i="2" s="1"/>
  <c r="G22" i="4"/>
  <c r="G29" i="4"/>
  <c r="I35" i="4"/>
  <c r="G7" i="2" s="1"/>
  <c r="F7" i="2" s="1"/>
  <c r="E119" i="24"/>
  <c r="F119" i="24"/>
  <c r="G10" i="2"/>
  <c r="F10" i="2" s="1"/>
  <c r="H125" i="4"/>
  <c r="I125" i="4" s="1"/>
  <c r="I129" i="4" s="1"/>
  <c r="G19" i="2" s="1"/>
  <c r="F19" i="2" s="1"/>
  <c r="E116" i="24"/>
  <c r="F116" i="24"/>
  <c r="L127" i="4"/>
  <c r="F14" i="16"/>
  <c r="K14" i="16"/>
  <c r="G14" i="16" s="1"/>
  <c r="E115" i="24"/>
  <c r="E205" i="23"/>
  <c r="E206" i="23"/>
  <c r="B29" i="23"/>
  <c r="G9" i="2"/>
  <c r="F9" i="2" s="1"/>
  <c r="G61" i="4"/>
  <c r="H292" i="24"/>
  <c r="B148" i="23"/>
  <c r="E148" i="23" s="1"/>
  <c r="I20" i="2"/>
  <c r="G15" i="16"/>
  <c r="J126" i="4"/>
  <c r="K126" i="4" s="1"/>
  <c r="H13" i="2"/>
  <c r="I15" i="4"/>
  <c r="G14" i="4"/>
  <c r="I7" i="2"/>
  <c r="G72" i="4"/>
  <c r="I74" i="4"/>
  <c r="E207" i="23"/>
  <c r="G17" i="2"/>
  <c r="F17" i="2" s="1"/>
  <c r="K80" i="4"/>
  <c r="G76" i="4"/>
  <c r="G83" i="4"/>
  <c r="G64" i="4"/>
  <c r="K67" i="4"/>
  <c r="B189" i="23"/>
  <c r="E189" i="23" s="1"/>
  <c r="G13" i="2"/>
  <c r="F13" i="2" s="1"/>
  <c r="H126" i="4"/>
  <c r="G86" i="4"/>
  <c r="I14" i="2"/>
  <c r="L116" i="4"/>
  <c r="M116" i="4" s="1"/>
  <c r="E165" i="23"/>
  <c r="E164" i="23"/>
  <c r="I7" i="22" l="1"/>
  <c r="I23" i="22" s="1"/>
  <c r="J244" i="24"/>
  <c r="B125" i="23" s="1"/>
  <c r="J243" i="24"/>
  <c r="J242" i="24"/>
  <c r="J241" i="24"/>
  <c r="J246" i="24"/>
  <c r="J245" i="24"/>
  <c r="J84" i="24"/>
  <c r="J83" i="24"/>
  <c r="J82" i="24"/>
  <c r="B52" i="23" s="1"/>
  <c r="J81" i="24"/>
  <c r="J80" i="24"/>
  <c r="J79" i="24"/>
  <c r="E29" i="23"/>
  <c r="E25" i="23" s="1"/>
  <c r="B34" i="23"/>
  <c r="I34" i="23" s="1"/>
  <c r="E201" i="23"/>
  <c r="G244" i="24"/>
  <c r="F244" i="24"/>
  <c r="E244" i="24"/>
  <c r="D244" i="24"/>
  <c r="G82" i="24"/>
  <c r="F82" i="24"/>
  <c r="E82" i="24"/>
  <c r="D82" i="24"/>
  <c r="C29" i="24"/>
  <c r="B8" i="23" s="1"/>
  <c r="E8" i="23" s="1"/>
  <c r="E29" i="24"/>
  <c r="B10" i="23" s="1"/>
  <c r="E10" i="23" s="1"/>
  <c r="F29" i="24"/>
  <c r="B11" i="23" s="1"/>
  <c r="F30" i="24"/>
  <c r="D29" i="24"/>
  <c r="B9" i="23" s="1"/>
  <c r="E9" i="23" s="1"/>
  <c r="C30" i="24"/>
  <c r="G30" i="24"/>
  <c r="E30" i="24"/>
  <c r="G29" i="24"/>
  <c r="B12" i="23" s="1"/>
  <c r="E12" i="23" s="1"/>
  <c r="D30" i="24"/>
  <c r="E152" i="23"/>
  <c r="E155" i="23" s="1"/>
  <c r="E142" i="23" s="1"/>
  <c r="G118" i="24"/>
  <c r="G121" i="24" s="1"/>
  <c r="B98" i="23" s="1"/>
  <c r="E98" i="23" s="1"/>
  <c r="F118" i="24"/>
  <c r="F121" i="24" s="1"/>
  <c r="B97" i="23" s="1"/>
  <c r="E97" i="23" s="1"/>
  <c r="E118" i="24"/>
  <c r="E121" i="24" s="1"/>
  <c r="B96" i="23" s="1"/>
  <c r="E96" i="23" s="1"/>
  <c r="H14" i="2"/>
  <c r="J116" i="4"/>
  <c r="K116" i="4" s="1"/>
  <c r="G92" i="4"/>
  <c r="G35" i="4"/>
  <c r="G46" i="4"/>
  <c r="D121" i="24"/>
  <c r="B95" i="23" s="1"/>
  <c r="E95" i="23" s="1"/>
  <c r="E193" i="23"/>
  <c r="I194" i="23" s="1"/>
  <c r="I195" i="23" s="1"/>
  <c r="I109" i="4"/>
  <c r="G109" i="4" s="1"/>
  <c r="F109" i="4"/>
  <c r="K117" i="4"/>
  <c r="G117" i="4" s="1"/>
  <c r="F117" i="4"/>
  <c r="K110" i="4"/>
  <c r="G110" i="4" s="1"/>
  <c r="F110" i="4"/>
  <c r="M127" i="4"/>
  <c r="G127" i="4" s="1"/>
  <c r="F127" i="4"/>
  <c r="B150" i="23"/>
  <c r="H293" i="24"/>
  <c r="D122" i="24"/>
  <c r="H12" i="2"/>
  <c r="J108" i="4"/>
  <c r="G80" i="4"/>
  <c r="B191" i="23"/>
  <c r="H115" i="4"/>
  <c r="G11" i="2"/>
  <c r="F11" i="2" s="1"/>
  <c r="G74" i="4"/>
  <c r="E166" i="23"/>
  <c r="E160" i="23" s="1"/>
  <c r="G67" i="4"/>
  <c r="J125" i="4"/>
  <c r="H10" i="2"/>
  <c r="G116" i="4"/>
  <c r="I126" i="4"/>
  <c r="G126" i="4" s="1"/>
  <c r="F126" i="4"/>
  <c r="G5" i="2"/>
  <c r="F5" i="2" s="1"/>
  <c r="G15" i="4"/>
  <c r="E304" i="24" l="1"/>
  <c r="E11" i="23"/>
  <c r="E13" i="23" s="1"/>
  <c r="E14" i="23" s="1"/>
  <c r="E4" i="23" s="1"/>
  <c r="B20" i="23"/>
  <c r="F86" i="24"/>
  <c r="F116" i="4"/>
  <c r="I25" i="23"/>
  <c r="E247" i="24"/>
  <c r="B118" i="23" s="1"/>
  <c r="E118" i="23" s="1"/>
  <c r="E86" i="24"/>
  <c r="D86" i="24"/>
  <c r="G122" i="24"/>
  <c r="H130" i="24" s="1"/>
  <c r="F122" i="24"/>
  <c r="B103" i="23" s="1"/>
  <c r="I103" i="23" s="1"/>
  <c r="E122" i="24"/>
  <c r="H128" i="24" s="1"/>
  <c r="I153" i="23"/>
  <c r="I154" i="23" s="1"/>
  <c r="F85" i="24"/>
  <c r="B46" i="23" s="1"/>
  <c r="E196" i="23"/>
  <c r="E183" i="23" s="1"/>
  <c r="C121" i="24"/>
  <c r="B94" i="23" s="1"/>
  <c r="E94" i="23" s="1"/>
  <c r="E105" i="23" s="1"/>
  <c r="E108" i="23" s="1"/>
  <c r="E90" i="23" s="1"/>
  <c r="E85" i="24"/>
  <c r="B45" i="23" s="1"/>
  <c r="E45" i="23" s="1"/>
  <c r="G248" i="24"/>
  <c r="G247" i="24"/>
  <c r="D248" i="24"/>
  <c r="D247" i="24"/>
  <c r="F248" i="24"/>
  <c r="F247" i="24"/>
  <c r="B119" i="23" s="1"/>
  <c r="E119" i="23" s="1"/>
  <c r="E248" i="24"/>
  <c r="G86" i="24"/>
  <c r="G85" i="24"/>
  <c r="I211" i="23"/>
  <c r="H127" i="24"/>
  <c r="B101" i="23"/>
  <c r="I101" i="23" s="1"/>
  <c r="K108" i="4"/>
  <c r="F108" i="4"/>
  <c r="I150" i="23"/>
  <c r="B151" i="23"/>
  <c r="I151" i="23" s="1"/>
  <c r="F115" i="4"/>
  <c r="I115" i="4"/>
  <c r="D85" i="24"/>
  <c r="I191" i="23"/>
  <c r="B192" i="23"/>
  <c r="I192" i="23" s="1"/>
  <c r="K125" i="4"/>
  <c r="F125" i="4"/>
  <c r="A306" i="24" l="1"/>
  <c r="C306" i="24"/>
  <c r="I125" i="23"/>
  <c r="E46" i="23"/>
  <c r="I52" i="23"/>
  <c r="I39" i="23" s="1"/>
  <c r="B104" i="23"/>
  <c r="I104" i="23" s="1"/>
  <c r="I20" i="23"/>
  <c r="I4" i="23" s="1"/>
  <c r="H129" i="24"/>
  <c r="I201" i="23"/>
  <c r="B102" i="23"/>
  <c r="I102" i="23" s="1"/>
  <c r="C86" i="24"/>
  <c r="C122" i="24"/>
  <c r="H126" i="24" s="1"/>
  <c r="I152" i="23"/>
  <c r="I155" i="23" s="1"/>
  <c r="I142" i="23" s="1"/>
  <c r="I106" i="23"/>
  <c r="I107" i="23" s="1"/>
  <c r="C247" i="24"/>
  <c r="B116" i="23" s="1"/>
  <c r="E116" i="23" s="1"/>
  <c r="B117" i="23"/>
  <c r="E117" i="23" s="1"/>
  <c r="C248" i="24"/>
  <c r="G115" i="4"/>
  <c r="I119" i="4"/>
  <c r="I193" i="23"/>
  <c r="I196" i="23" s="1"/>
  <c r="I183" i="23" s="1"/>
  <c r="K129" i="4"/>
  <c r="G125" i="4"/>
  <c r="K112" i="4"/>
  <c r="G108" i="4"/>
  <c r="I168" i="23"/>
  <c r="I160" i="23" s="1"/>
  <c r="B44" i="23"/>
  <c r="E44" i="23" s="1"/>
  <c r="C85" i="24"/>
  <c r="B43" i="23" s="1"/>
  <c r="E43" i="23" s="1"/>
  <c r="E47" i="23" s="1"/>
  <c r="E48" i="23" s="1"/>
  <c r="E39" i="23" s="1"/>
  <c r="B138" i="23" l="1"/>
  <c r="I138" i="23" s="1"/>
  <c r="I130" i="23" s="1"/>
  <c r="H310" i="24"/>
  <c r="B136" i="23" s="1"/>
  <c r="E136" i="23" s="1"/>
  <c r="F309" i="24"/>
  <c r="B135" i="23" s="1"/>
  <c r="E135" i="23" s="1"/>
  <c r="D309" i="24"/>
  <c r="B134" i="23" s="1"/>
  <c r="E134" i="23" s="1"/>
  <c r="B100" i="23"/>
  <c r="I100" i="23" s="1"/>
  <c r="I105" i="23" s="1"/>
  <c r="I108" i="23" s="1"/>
  <c r="I90" i="23" s="1"/>
  <c r="H17" i="2"/>
  <c r="G112" i="4"/>
  <c r="H19" i="2"/>
  <c r="G129" i="4"/>
  <c r="G18" i="2"/>
  <c r="F18" i="2" s="1"/>
  <c r="G119" i="4"/>
  <c r="E130" i="23" l="1"/>
  <c r="K5" i="22"/>
  <c r="K7" i="22" l="1"/>
  <c r="K16" i="22"/>
  <c r="K23" i="22" l="1"/>
  <c r="G16" i="22"/>
  <c r="G7" i="22"/>
  <c r="G5" i="22" l="1"/>
  <c r="G23" i="22" l="1"/>
  <c r="C5" i="41" l="1"/>
  <c r="D15" i="41" l="1"/>
  <c r="D16" i="41" s="1"/>
  <c r="H16" i="41" s="1"/>
  <c r="D21" i="41"/>
  <c r="H21" i="41" s="1"/>
  <c r="H15" i="41" l="1"/>
  <c r="D17" i="41"/>
  <c r="H17" i="41" l="1"/>
  <c r="D18" i="41"/>
  <c r="H18" i="41" l="1"/>
  <c r="D19" i="41"/>
  <c r="H19" i="41" s="1"/>
  <c r="D20" i="41" l="1"/>
  <c r="H20" i="41"/>
  <c r="H22" i="41" s="1"/>
  <c r="B13" i="3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800G5Win10x64Pro</author>
  </authors>
  <commentList>
    <comment ref="A7" authorId="0" shapeId="0" xr:uid="{1F747623-5112-4193-A58C-B790C6B67058}">
      <text>
        <r>
          <rPr>
            <sz val="9"/>
            <color indexed="81"/>
            <rFont val="나눔고딕"/>
            <family val="3"/>
            <charset val="129"/>
          </rPr>
          <t>- 과업기간 임의로 적용
- 표준담보기간의 경우 "엔지니어링
  손해배상공제(보험)의무가입제도 
  안내서" 상수도(정수장포함) 부분의 
  표준담보기간 적용함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<sst xmlns="http://schemas.openxmlformats.org/spreadsheetml/2006/main" count="2854" uniqueCount="845">
  <si>
    <t>재료비</t>
    <phoneticPr fontId="2" type="noConversion"/>
  </si>
  <si>
    <t>노무비</t>
    <phoneticPr fontId="2" type="noConversion"/>
  </si>
  <si>
    <t>경비</t>
    <phoneticPr fontId="2" type="noConversion"/>
  </si>
  <si>
    <t>EGI철판</t>
  </si>
  <si>
    <t>파이프</t>
  </si>
  <si>
    <t>φ48.6</t>
  </si>
  <si>
    <t>m</t>
  </si>
  <si>
    <t>크램프</t>
  </si>
  <si>
    <t>자동</t>
  </si>
  <si>
    <t>고정</t>
  </si>
  <si>
    <t>연결핀</t>
  </si>
  <si>
    <t>볼트/너트</t>
  </si>
  <si>
    <t>공구손료</t>
  </si>
  <si>
    <t>노무비의</t>
  </si>
  <si>
    <t>해체</t>
  </si>
  <si>
    <t xml:space="preserve">             계             </t>
  </si>
  <si>
    <t>공   종   명</t>
    <phoneticPr fontId="2" type="noConversion"/>
  </si>
  <si>
    <t>규     격</t>
    <phoneticPr fontId="2" type="noConversion"/>
  </si>
  <si>
    <t>수 량</t>
    <phoneticPr fontId="2" type="noConversion"/>
  </si>
  <si>
    <t>재  료  비</t>
    <phoneticPr fontId="2" type="noConversion"/>
  </si>
  <si>
    <t>노  무  비</t>
    <phoneticPr fontId="2" type="noConversion"/>
  </si>
  <si>
    <t>경     비</t>
    <phoneticPr fontId="2" type="noConversion"/>
  </si>
  <si>
    <t>550x2400</t>
    <phoneticPr fontId="2" type="noConversion"/>
  </si>
  <si>
    <t>굴삭기</t>
    <phoneticPr fontId="2" type="noConversion"/>
  </si>
  <si>
    <t>0.2㎥</t>
    <phoneticPr fontId="2" type="noConversion"/>
  </si>
  <si>
    <t>No.18</t>
  </si>
  <si>
    <t xml:space="preserve"> 가설울타리 설치 및 철거</t>
    <phoneticPr fontId="2" type="noConversion"/>
  </si>
  <si>
    <t>M</t>
    <phoneticPr fontId="2" type="noConversion"/>
  </si>
  <si>
    <t>M3</t>
  </si>
  <si>
    <t>M2</t>
  </si>
  <si>
    <t>No.2</t>
  </si>
  <si>
    <t>No.3</t>
  </si>
  <si>
    <t>No.4</t>
  </si>
  <si>
    <t>No.5</t>
  </si>
  <si>
    <t>No.6</t>
  </si>
  <si>
    <t>No.7</t>
  </si>
  <si>
    <t>M</t>
  </si>
  <si>
    <t>본</t>
  </si>
  <si>
    <t>H=500이하</t>
  </si>
  <si>
    <t>%</t>
    <phoneticPr fontId="2" type="noConversion"/>
  </si>
  <si>
    <t>원</t>
    <phoneticPr fontId="2" type="noConversion"/>
  </si>
  <si>
    <t>비  고</t>
  </si>
  <si>
    <t>금액</t>
    <phoneticPr fontId="2" type="noConversion"/>
  </si>
  <si>
    <t>주</t>
    <phoneticPr fontId="2" type="noConversion"/>
  </si>
  <si>
    <t>인</t>
    <phoneticPr fontId="2" type="noConversion"/>
  </si>
  <si>
    <t>부숙퇴비</t>
    <phoneticPr fontId="2" type="noConversion"/>
  </si>
  <si>
    <t>근원직경 15cm</t>
    <phoneticPr fontId="2" type="noConversion"/>
  </si>
  <si>
    <t xml:space="preserve">       조 경 공</t>
    <phoneticPr fontId="2" type="noConversion"/>
  </si>
  <si>
    <t xml:space="preserve">       굴 삭 기</t>
    <phoneticPr fontId="2" type="noConversion"/>
  </si>
  <si>
    <t>HR</t>
    <phoneticPr fontId="2" type="noConversion"/>
  </si>
  <si>
    <t>0.4M3</t>
    <phoneticPr fontId="2" type="noConversion"/>
  </si>
  <si>
    <t>No.9</t>
  </si>
  <si>
    <t>No.10</t>
  </si>
  <si>
    <t>No.11</t>
  </si>
  <si>
    <t>No.12</t>
  </si>
  <si>
    <t>No.13</t>
  </si>
  <si>
    <t>근원직경 20cm</t>
    <phoneticPr fontId="2" type="noConversion"/>
  </si>
  <si>
    <t xml:space="preserve">       트럭탑재 크레인</t>
    <phoneticPr fontId="2" type="noConversion"/>
  </si>
  <si>
    <t>15ton</t>
    <phoneticPr fontId="2" type="noConversion"/>
  </si>
  <si>
    <t>근원직경 30cm</t>
    <phoneticPr fontId="2" type="noConversion"/>
  </si>
  <si>
    <t>0.7M3</t>
    <phoneticPr fontId="2" type="noConversion"/>
  </si>
  <si>
    <t>수목굴취</t>
    <phoneticPr fontId="2" type="noConversion"/>
  </si>
  <si>
    <t>근원15cm</t>
    <phoneticPr fontId="2" type="noConversion"/>
  </si>
  <si>
    <t>근원20cm</t>
    <phoneticPr fontId="2" type="noConversion"/>
  </si>
  <si>
    <t>근원30cm</t>
    <phoneticPr fontId="2" type="noConversion"/>
  </si>
  <si>
    <t>주</t>
    <phoneticPr fontId="2" type="noConversion"/>
  </si>
  <si>
    <t>No.14</t>
  </si>
  <si>
    <t>No.15</t>
  </si>
  <si>
    <t>No.16</t>
  </si>
  <si>
    <t>No.17</t>
  </si>
  <si>
    <t>수목식재</t>
    <phoneticPr fontId="2" type="noConversion"/>
  </si>
  <si>
    <t>수목시비</t>
    <phoneticPr fontId="2" type="noConversion"/>
  </si>
  <si>
    <t xml:space="preserve">       수목시비</t>
    <phoneticPr fontId="2" type="noConversion"/>
  </si>
  <si>
    <t xml:space="preserve">      토양개량재</t>
    <phoneticPr fontId="2" type="noConversion"/>
  </si>
  <si>
    <t>수목이식및재식재(L=5km)</t>
    <phoneticPr fontId="2" type="noConversion"/>
  </si>
  <si>
    <t>느티나무 H5.0xR30</t>
    <phoneticPr fontId="2" type="noConversion"/>
  </si>
  <si>
    <t>수양버들 H5.0xR20</t>
    <phoneticPr fontId="2" type="noConversion"/>
  </si>
  <si>
    <t>벚나무 H4.0xR15</t>
    <phoneticPr fontId="2" type="noConversion"/>
  </si>
  <si>
    <t xml:space="preserve">       수목굴취</t>
    <phoneticPr fontId="2" type="noConversion"/>
  </si>
  <si>
    <t xml:space="preserve">       수목식재</t>
    <phoneticPr fontId="2" type="noConversion"/>
  </si>
  <si>
    <t xml:space="preserve">       수목운반</t>
    <phoneticPr fontId="2" type="noConversion"/>
  </si>
  <si>
    <t xml:space="preserve"> 근원 30cm</t>
    <phoneticPr fontId="2" type="noConversion"/>
  </si>
  <si>
    <t>회</t>
    <phoneticPr fontId="2" type="noConversion"/>
  </si>
  <si>
    <t xml:space="preserve"> 근원 20cm</t>
    <phoneticPr fontId="2" type="noConversion"/>
  </si>
  <si>
    <t xml:space="preserve"> 근원 15cm</t>
    <phoneticPr fontId="2" type="noConversion"/>
  </si>
  <si>
    <t>비 계 공</t>
  </si>
  <si>
    <t>보통인부</t>
  </si>
  <si>
    <t>EA</t>
  </si>
  <si>
    <t>200x200x8x12</t>
  </si>
  <si>
    <t>M</t>
    <phoneticPr fontId="2" type="noConversion"/>
  </si>
  <si>
    <t>매</t>
  </si>
  <si>
    <t>kg</t>
    <phoneticPr fontId="2" type="noConversion"/>
  </si>
  <si>
    <t>철근가공및조립</t>
  </si>
  <si>
    <t>모르터</t>
  </si>
  <si>
    <t>합판 거푸집</t>
  </si>
  <si>
    <t>공   종   명</t>
    <phoneticPr fontId="2" type="noConversion"/>
  </si>
  <si>
    <t>규     격</t>
    <phoneticPr fontId="2" type="noConversion"/>
  </si>
  <si>
    <t>재  료  비</t>
    <phoneticPr fontId="2" type="noConversion"/>
  </si>
  <si>
    <t>노  무  비</t>
    <phoneticPr fontId="2" type="noConversion"/>
  </si>
  <si>
    <t>경     비</t>
    <phoneticPr fontId="2" type="noConversion"/>
  </si>
  <si>
    <t>합     계</t>
    <phoneticPr fontId="2" type="noConversion"/>
  </si>
  <si>
    <t>비     고</t>
    <phoneticPr fontId="2" type="noConversion"/>
  </si>
  <si>
    <t>일위대가 목록</t>
    <phoneticPr fontId="2" type="noConversion"/>
  </si>
  <si>
    <t>kg</t>
  </si>
  <si>
    <t>하차비포함</t>
  </si>
  <si>
    <t>1. 환  율</t>
  </si>
  <si>
    <t>100,000$ 미만</t>
  </si>
  <si>
    <t>100,000$ 이상</t>
  </si>
  <si>
    <t>2. 인 건 비</t>
  </si>
  <si>
    <t>*  1/8 * 16/12 * 25/20  =</t>
  </si>
  <si>
    <t>%</t>
  </si>
  <si>
    <t>No.1</t>
    <phoneticPr fontId="2" type="noConversion"/>
  </si>
  <si>
    <t xml:space="preserve">       계</t>
  </si>
  <si>
    <t xml:space="preserve">       H-BEAM설치(4.0M)</t>
  </si>
  <si>
    <t xml:space="preserve">       버팀보제작(4.0M)</t>
  </si>
  <si>
    <t xml:space="preserve">       H-BEAM설치(10.0M)</t>
  </si>
  <si>
    <t xml:space="preserve">       보걸이설치</t>
  </si>
  <si>
    <t xml:space="preserve">       버팀보철거(9-11M)</t>
  </si>
  <si>
    <t>No.8</t>
  </si>
  <si>
    <t>L085</t>
  </si>
  <si>
    <t xml:space="preserve">       *품셈6-2-1 현장가공및조립</t>
  </si>
  <si>
    <t xml:space="preserve">       이형철근</t>
  </si>
  <si>
    <t>D13</t>
  </si>
  <si>
    <t>M00101</t>
  </si>
  <si>
    <t xml:space="preserve">       직선결속선</t>
  </si>
  <si>
    <t>#20 3.5M/M</t>
  </si>
  <si>
    <t>KG</t>
  </si>
  <si>
    <t>M0150003</t>
  </si>
  <si>
    <t xml:space="preserve">       철 근 공</t>
  </si>
  <si>
    <t>L008</t>
  </si>
  <si>
    <t xml:space="preserve">       보통인부</t>
  </si>
  <si>
    <t xml:space="preserve">       기계기구 손료</t>
  </si>
  <si>
    <t>노무비의2%</t>
  </si>
  <si>
    <t xml:space="preserve">       고재대</t>
  </si>
  <si>
    <t>M01218</t>
  </si>
  <si>
    <t xml:space="preserve">       소형구조물</t>
  </si>
  <si>
    <t>인력품의 50%</t>
  </si>
  <si>
    <t>D16</t>
  </si>
  <si>
    <t>M00102</t>
  </si>
  <si>
    <t>hr</t>
    <phoneticPr fontId="2" type="noConversion"/>
  </si>
  <si>
    <t xml:space="preserve">       *품셈6-1-4 모르타르</t>
  </si>
  <si>
    <t xml:space="preserve">       시멘트운반</t>
  </si>
  <si>
    <t xml:space="preserve">       모래운반(비다짐)</t>
  </si>
  <si>
    <t>L</t>
  </si>
  <si>
    <t xml:space="preserve">       *품셈6-3-2 합판거푸집</t>
  </si>
  <si>
    <t xml:space="preserve">       합판</t>
  </si>
  <si>
    <t>12Tx910x1820mm</t>
  </si>
  <si>
    <t>M1077003</t>
  </si>
  <si>
    <t xml:space="preserve">       각재</t>
  </si>
  <si>
    <t>1.5x4.5x210㎝</t>
  </si>
  <si>
    <t>M0885151</t>
  </si>
  <si>
    <t xml:space="preserve">       보통철선</t>
  </si>
  <si>
    <t>#8 4.0M/M 10.1M/KG</t>
  </si>
  <si>
    <t>M0144009</t>
  </si>
  <si>
    <t xml:space="preserve">       철못</t>
  </si>
  <si>
    <t>N75 75x3.25M/M 25KG/상자</t>
  </si>
  <si>
    <t>M0177018</t>
  </si>
  <si>
    <t xml:space="preserve">       박리제</t>
  </si>
  <si>
    <t>중유</t>
  </si>
  <si>
    <t>M1059009</t>
  </si>
  <si>
    <t xml:space="preserve">       형틀목공</t>
  </si>
  <si>
    <t>L004</t>
  </si>
  <si>
    <t xml:space="preserve">        고재대</t>
  </si>
  <si>
    <t>공   종   명</t>
    <phoneticPr fontId="2" type="noConversion"/>
  </si>
  <si>
    <t>규     격</t>
    <phoneticPr fontId="2" type="noConversion"/>
  </si>
  <si>
    <t>수 량</t>
    <phoneticPr fontId="2" type="noConversion"/>
  </si>
  <si>
    <t>재  료  비</t>
    <phoneticPr fontId="2" type="noConversion"/>
  </si>
  <si>
    <t>경     비</t>
    <phoneticPr fontId="2" type="noConversion"/>
  </si>
  <si>
    <t>건설기계운전사</t>
    <phoneticPr fontId="2" type="noConversion"/>
  </si>
  <si>
    <t>화물차운전사</t>
    <phoneticPr fontId="2" type="noConversion"/>
  </si>
  <si>
    <t>일반기계운전사</t>
    <phoneticPr fontId="2" type="noConversion"/>
  </si>
  <si>
    <t>(원/$)</t>
    <phoneticPr fontId="2" type="noConversion"/>
  </si>
  <si>
    <t>인</t>
    <phoneticPr fontId="2" type="noConversion"/>
  </si>
  <si>
    <t>개</t>
  </si>
  <si>
    <t>인</t>
  </si>
  <si>
    <t>TON</t>
  </si>
  <si>
    <t>S00066</t>
  </si>
  <si>
    <t>S00070</t>
  </si>
  <si>
    <t>S00071</t>
  </si>
  <si>
    <t>1:2</t>
  </si>
  <si>
    <t>S00019</t>
  </si>
  <si>
    <t>D16, 간단</t>
  </si>
  <si>
    <t>K012-11</t>
  </si>
  <si>
    <t>D13, 간단,소형</t>
  </si>
  <si>
    <t>K011</t>
  </si>
  <si>
    <t>(1회)</t>
  </si>
  <si>
    <t>H022</t>
  </si>
  <si>
    <t>버팀보설치(4.0M)</t>
  </si>
  <si>
    <t>띠장설치(10.0M)</t>
  </si>
  <si>
    <t>띠장철거(10.0M)</t>
  </si>
  <si>
    <t/>
  </si>
  <si>
    <t>수량</t>
  </si>
  <si>
    <t>단위</t>
  </si>
  <si>
    <t>재료비</t>
  </si>
  <si>
    <t>단가</t>
  </si>
  <si>
    <t>금액</t>
  </si>
  <si>
    <t>노무비</t>
  </si>
  <si>
    <t>경비</t>
  </si>
  <si>
    <t>합계</t>
  </si>
  <si>
    <t>비고</t>
  </si>
  <si>
    <t>식</t>
  </si>
  <si>
    <t>내          용</t>
    <phoneticPr fontId="2" type="noConversion"/>
  </si>
  <si>
    <t>수    량</t>
    <phoneticPr fontId="2" type="noConversion"/>
  </si>
  <si>
    <t>점</t>
    <phoneticPr fontId="2" type="noConversion"/>
  </si>
  <si>
    <t>2-1.조사/측량용도면출력</t>
    <phoneticPr fontId="1" type="noConversion"/>
  </si>
  <si>
    <t>㎢</t>
    <phoneticPr fontId="2" type="noConversion"/>
  </si>
  <si>
    <t>㎞</t>
    <phoneticPr fontId="2" type="noConversion"/>
  </si>
  <si>
    <t>시가지</t>
    <phoneticPr fontId="56" type="noConversion"/>
  </si>
  <si>
    <t>농경지</t>
    <phoneticPr fontId="56" type="noConversion"/>
  </si>
  <si>
    <t>산악지</t>
    <phoneticPr fontId="56" type="noConversion"/>
  </si>
  <si>
    <t>㎢</t>
    <phoneticPr fontId="2" type="noConversion"/>
  </si>
  <si>
    <t>[작업대상 사업구역면적]</t>
    <phoneticPr fontId="2" type="noConversion"/>
  </si>
  <si>
    <t>[작업대상 사업구역면적 - 지하시설물도]</t>
    <phoneticPr fontId="2" type="noConversion"/>
  </si>
  <si>
    <t>공   종</t>
    <phoneticPr fontId="2" type="noConversion"/>
  </si>
  <si>
    <t>노 무 비</t>
    <phoneticPr fontId="2" type="noConversion"/>
  </si>
  <si>
    <t xml:space="preserve">재 료 비 </t>
    <phoneticPr fontId="2" type="noConversion"/>
  </si>
  <si>
    <t>경      비</t>
  </si>
  <si>
    <t>단   가</t>
  </si>
  <si>
    <t>금   액</t>
  </si>
  <si>
    <t xml:space="preserve"> 1. 도시기준점설치/측량</t>
    <phoneticPr fontId="2" type="noConversion"/>
  </si>
  <si>
    <t xml:space="preserve">  1-1. 4급기준점측량</t>
    <phoneticPr fontId="2" type="noConversion"/>
  </si>
  <si>
    <t>점</t>
  </si>
  <si>
    <t xml:space="preserve"> 2. 지하시설물도작성</t>
    <phoneticPr fontId="2" type="noConversion"/>
  </si>
  <si>
    <t xml:space="preserve">  2-1. 조사/측량용 도면출력</t>
    <phoneticPr fontId="2" type="noConversion"/>
  </si>
  <si>
    <t>㎢</t>
  </si>
  <si>
    <t>㎞</t>
  </si>
  <si>
    <t>계</t>
    <phoneticPr fontId="2" type="noConversion"/>
  </si>
  <si>
    <t xml:space="preserve">   항 목 번 호 : </t>
    <phoneticPr fontId="2" type="noConversion"/>
  </si>
  <si>
    <t xml:space="preserve">   공       종 : </t>
    <phoneticPr fontId="2" type="noConversion"/>
  </si>
  <si>
    <t xml:space="preserve">   단       위 : </t>
    <phoneticPr fontId="2" type="noConversion"/>
  </si>
  <si>
    <t>구분</t>
    <phoneticPr fontId="2" type="noConversion"/>
  </si>
  <si>
    <t>구분</t>
    <phoneticPr fontId="2" type="noConversion"/>
  </si>
  <si>
    <t>고급기술자</t>
    <phoneticPr fontId="2" type="noConversion"/>
  </si>
  <si>
    <t>인</t>
    <phoneticPr fontId="2" type="noConversion"/>
  </si>
  <si>
    <t>중급기술자</t>
    <phoneticPr fontId="2" type="noConversion"/>
  </si>
  <si>
    <t>초급기술자</t>
    <phoneticPr fontId="2" type="noConversion"/>
  </si>
  <si>
    <t>인</t>
    <phoneticPr fontId="2" type="noConversion"/>
  </si>
  <si>
    <t>인</t>
    <phoneticPr fontId="2" type="noConversion"/>
  </si>
  <si>
    <t>인</t>
    <phoneticPr fontId="2" type="noConversion"/>
  </si>
  <si>
    <t>인</t>
    <phoneticPr fontId="2" type="noConversion"/>
  </si>
  <si>
    <t>소계</t>
    <phoneticPr fontId="2" type="noConversion"/>
  </si>
  <si>
    <t>제경비</t>
    <phoneticPr fontId="2" type="noConversion"/>
  </si>
  <si>
    <t>기술료</t>
    <phoneticPr fontId="2" type="noConversion"/>
  </si>
  <si>
    <t>합계</t>
    <phoneticPr fontId="2" type="noConversion"/>
  </si>
  <si>
    <t>4급기준점 측량</t>
    <phoneticPr fontId="2" type="noConversion"/>
  </si>
  <si>
    <t xml:space="preserve">1 점당 </t>
    <phoneticPr fontId="2" type="noConversion"/>
  </si>
  <si>
    <t>고급기술자</t>
    <phoneticPr fontId="2" type="noConversion"/>
  </si>
  <si>
    <t>인</t>
    <phoneticPr fontId="2" type="noConversion"/>
  </si>
  <si>
    <t>초급기술자</t>
    <phoneticPr fontId="2" type="noConversion"/>
  </si>
  <si>
    <t>인</t>
    <phoneticPr fontId="2" type="noConversion"/>
  </si>
  <si>
    <t>개</t>
    <phoneticPr fontId="2" type="noConversion"/>
  </si>
  <si>
    <t>제 2-1 호표</t>
    <phoneticPr fontId="2" type="noConversion"/>
  </si>
  <si>
    <t>조사/측량용 도면출력</t>
    <phoneticPr fontId="2" type="noConversion"/>
  </si>
  <si>
    <t>1 ㎢당</t>
    <phoneticPr fontId="2" type="noConversion"/>
  </si>
  <si>
    <t>롤</t>
    <phoneticPr fontId="2" type="noConversion"/>
  </si>
  <si>
    <t>㎖</t>
  </si>
  <si>
    <t>일</t>
    <phoneticPr fontId="2" type="noConversion"/>
  </si>
  <si>
    <t>제 2-2 호표</t>
    <phoneticPr fontId="2" type="noConversion"/>
  </si>
  <si>
    <t>1 ㎞당</t>
    <phoneticPr fontId="2" type="noConversion"/>
  </si>
  <si>
    <t>중급기술자</t>
    <phoneticPr fontId="2" type="noConversion"/>
  </si>
  <si>
    <t>초급기술자</t>
    <phoneticPr fontId="2" type="noConversion"/>
  </si>
  <si>
    <t>중급기능사</t>
    <phoneticPr fontId="2" type="noConversion"/>
  </si>
  <si>
    <t>인</t>
    <phoneticPr fontId="2" type="noConversion"/>
  </si>
  <si>
    <t>초급기능사</t>
    <phoneticPr fontId="2" type="noConversion"/>
  </si>
  <si>
    <t>고급기술자</t>
    <phoneticPr fontId="2" type="noConversion"/>
  </si>
  <si>
    <t>중급기술자</t>
    <phoneticPr fontId="2" type="noConversion"/>
  </si>
  <si>
    <t>중급기능사</t>
    <phoneticPr fontId="2" type="noConversion"/>
  </si>
  <si>
    <t>인</t>
    <phoneticPr fontId="2" type="noConversion"/>
  </si>
  <si>
    <t>인</t>
    <phoneticPr fontId="2" type="noConversion"/>
  </si>
  <si>
    <t>일</t>
    <phoneticPr fontId="2" type="noConversion"/>
  </si>
  <si>
    <t>일</t>
    <phoneticPr fontId="2" type="noConversion"/>
  </si>
  <si>
    <t>인</t>
    <phoneticPr fontId="2" type="noConversion"/>
  </si>
  <si>
    <t>인</t>
    <phoneticPr fontId="2" type="noConversion"/>
  </si>
  <si>
    <t>일</t>
    <phoneticPr fontId="2" type="noConversion"/>
  </si>
  <si>
    <t>초급기술자</t>
    <phoneticPr fontId="2" type="noConversion"/>
  </si>
  <si>
    <t>정보처리기사</t>
    <phoneticPr fontId="2" type="noConversion"/>
  </si>
  <si>
    <t>초급기능사</t>
    <phoneticPr fontId="2" type="noConversion"/>
  </si>
  <si>
    <t>롤</t>
    <phoneticPr fontId="2" type="noConversion"/>
  </si>
  <si>
    <t>개</t>
    <phoneticPr fontId="2" type="noConversion"/>
  </si>
  <si>
    <t xml:space="preserve">가)인건비 : </t>
  </si>
  <si>
    <t>○ 품셈적용 기준점수   :</t>
  </si>
  <si>
    <t>점</t>
    <phoneticPr fontId="2" type="noConversion"/>
  </si>
  <si>
    <t>○ 지형구분에 따른 증감계수</t>
  </si>
  <si>
    <t>구   분</t>
    <phoneticPr fontId="56" type="noConversion"/>
  </si>
  <si>
    <t>밀집시가지</t>
    <phoneticPr fontId="56" type="noConversion"/>
  </si>
  <si>
    <t>시가지</t>
    <phoneticPr fontId="2" type="noConversion"/>
  </si>
  <si>
    <t>평  지</t>
    <phoneticPr fontId="2" type="noConversion"/>
  </si>
  <si>
    <t>산 지</t>
    <phoneticPr fontId="56" type="noConversion"/>
  </si>
  <si>
    <t>산악지</t>
    <phoneticPr fontId="56" type="noConversion"/>
  </si>
  <si>
    <t>적용</t>
    <phoneticPr fontId="56" type="noConversion"/>
  </si>
  <si>
    <t>증감계수</t>
    <phoneticPr fontId="56" type="noConversion"/>
  </si>
  <si>
    <t>비율</t>
    <phoneticPr fontId="2" type="noConversion"/>
  </si>
  <si>
    <t>○ 작업량에 따른 증감계수  :</t>
    <phoneticPr fontId="2" type="noConversion"/>
  </si>
  <si>
    <t>0.8+30/작업량 (단, 작업량 300점 이상인 경우 0.90 적용)</t>
    <phoneticPr fontId="2" type="noConversion"/>
  </si>
  <si>
    <t>작업량(점수)</t>
    <phoneticPr fontId="56" type="noConversion"/>
  </si>
  <si>
    <t xml:space="preserve">0.8 ＋ </t>
    <phoneticPr fontId="2" type="noConversion"/>
  </si>
  <si>
    <t>◎ 평면측량 작업일수산정</t>
    <phoneticPr fontId="2" type="noConversion"/>
  </si>
  <si>
    <t>구   분</t>
    <phoneticPr fontId="2" type="noConversion"/>
  </si>
  <si>
    <t>초급기능사
(측량)</t>
    <phoneticPr fontId="2" type="noConversion"/>
  </si>
  <si>
    <t>보통 인부</t>
    <phoneticPr fontId="2" type="noConversion"/>
  </si>
  <si>
    <t>비      고</t>
    <phoneticPr fontId="2" type="noConversion"/>
  </si>
  <si>
    <t>전체인원</t>
    <phoneticPr fontId="2" type="noConversion"/>
  </si>
  <si>
    <t>외업인원</t>
    <phoneticPr fontId="2" type="noConversion"/>
  </si>
  <si>
    <t>나)재료비 :</t>
    <phoneticPr fontId="2" type="noConversion"/>
  </si>
  <si>
    <t>(1)수량 : 사용자료 실품적용</t>
    <phoneticPr fontId="2" type="noConversion"/>
  </si>
  <si>
    <t>원/개</t>
    <phoneticPr fontId="2" type="noConversion"/>
  </si>
  <si>
    <t>구    분</t>
    <phoneticPr fontId="2" type="noConversion"/>
  </si>
  <si>
    <t>보통인부</t>
    <phoneticPr fontId="2" type="noConversion"/>
  </si>
  <si>
    <t>합    계</t>
    <phoneticPr fontId="2" type="noConversion"/>
  </si>
  <si>
    <t>답사선점</t>
    <phoneticPr fontId="2" type="noConversion"/>
  </si>
  <si>
    <t>관    측</t>
    <phoneticPr fontId="2" type="noConversion"/>
  </si>
  <si>
    <t>계    산</t>
    <phoneticPr fontId="2" type="noConversion"/>
  </si>
  <si>
    <t>정리점검</t>
    <phoneticPr fontId="2" type="noConversion"/>
  </si>
  <si>
    <t xml:space="preserve">가)인건비 : </t>
    <phoneticPr fontId="2" type="noConversion"/>
  </si>
  <si>
    <t>- 1㎢당 출력매수 : 16도엽</t>
    <phoneticPr fontId="2" type="noConversion"/>
  </si>
  <si>
    <t xml:space="preserve">나)재료비 : </t>
    <phoneticPr fontId="2" type="noConversion"/>
  </si>
  <si>
    <t xml:space="preserve">○ HP 전용지(24"×150ft , 150ft=4,572㎝)  </t>
    <phoneticPr fontId="2" type="noConversion"/>
  </si>
  <si>
    <t>원/롤</t>
    <phoneticPr fontId="2" type="noConversion"/>
  </si>
  <si>
    <t>○ 플로터용 잉크(4색×400㎖=1,600㎖)</t>
    <phoneticPr fontId="2" type="noConversion"/>
  </si>
  <si>
    <t>원/set</t>
    <phoneticPr fontId="2" type="noConversion"/>
  </si>
  <si>
    <t>○ 지하시설물 조사/탐사 투입인력</t>
    <phoneticPr fontId="2" type="noConversion"/>
  </si>
  <si>
    <t>(단위 : 인/m)</t>
    <phoneticPr fontId="2" type="noConversion"/>
  </si>
  <si>
    <t>구     분</t>
    <phoneticPr fontId="2" type="noConversion"/>
  </si>
  <si>
    <t>중급기능사
(측량)</t>
    <phoneticPr fontId="2" type="noConversion"/>
  </si>
  <si>
    <t>1일작업량(m)</t>
    <phoneticPr fontId="2" type="noConversion"/>
  </si>
  <si>
    <t xml:space="preserve"> 작업계획</t>
    <phoneticPr fontId="2" type="noConversion"/>
  </si>
  <si>
    <t>고급기술자로 총 투입인원의 1/10를 적용</t>
    <phoneticPr fontId="2" type="noConversion"/>
  </si>
  <si>
    <t xml:space="preserve"> 자료수집 및 작업준비</t>
    <phoneticPr fontId="2" type="noConversion"/>
  </si>
  <si>
    <t xml:space="preserve"> 지하시설물 조사편집</t>
    <phoneticPr fontId="2" type="noConversion"/>
  </si>
  <si>
    <t xml:space="preserve"> 지하시설물 위치측량(매설)</t>
    <phoneticPr fontId="2" type="noConversion"/>
  </si>
  <si>
    <t xml:space="preserve"> 지하시설물 위치측량(노출)</t>
    <phoneticPr fontId="2" type="noConversion"/>
  </si>
  <si>
    <t xml:space="preserve"> 지하시설물 원도작성</t>
    <phoneticPr fontId="2" type="noConversion"/>
  </si>
  <si>
    <t xml:space="preserve"> 대장조서 및 속성DB작성</t>
    <phoneticPr fontId="2" type="noConversion"/>
  </si>
  <si>
    <t>○ 지형구분에 따른 증감계수</t>
    <phoneticPr fontId="2" type="noConversion"/>
  </si>
  <si>
    <t>시가지</t>
    <phoneticPr fontId="56" type="noConversion"/>
  </si>
  <si>
    <t>교외지</t>
    <phoneticPr fontId="56" type="noConversion"/>
  </si>
  <si>
    <t>농경지</t>
    <phoneticPr fontId="56" type="noConversion"/>
  </si>
  <si>
    <t>구릉지</t>
    <phoneticPr fontId="56" type="noConversion"/>
  </si>
  <si>
    <t>비  율</t>
    <phoneticPr fontId="2" type="noConversion"/>
  </si>
  <si>
    <t>○ 시설물 종류별 증감계수</t>
    <phoneticPr fontId="2" type="noConversion"/>
  </si>
  <si>
    <t>상수도</t>
    <phoneticPr fontId="56" type="noConversion"/>
  </si>
  <si>
    <t>하수도</t>
    <phoneticPr fontId="56" type="noConversion"/>
  </si>
  <si>
    <t>가  스</t>
    <phoneticPr fontId="56" type="noConversion"/>
  </si>
  <si>
    <t>전력,통신</t>
    <phoneticPr fontId="56" type="noConversion"/>
  </si>
  <si>
    <t>난방,송유관</t>
    <phoneticPr fontId="56" type="noConversion"/>
  </si>
  <si>
    <t>기타(도로)</t>
    <phoneticPr fontId="56" type="noConversion"/>
  </si>
  <si>
    <t>○ 시설물 탐사길이 :</t>
    <phoneticPr fontId="2" type="noConversion"/>
  </si>
  <si>
    <t xml:space="preserve">    - 단위시설물연장 × 지형구분증감계수 × 시설물종류증감계수       =</t>
    <phoneticPr fontId="2" type="noConversion"/>
  </si>
  <si>
    <t>m</t>
    <phoneticPr fontId="2" type="noConversion"/>
  </si>
  <si>
    <t>○ 공동구축에 따른 증감계수 :</t>
    <phoneticPr fontId="2" type="noConversion"/>
  </si>
  <si>
    <t>[ 시설물종류</t>
    <phoneticPr fontId="2" type="noConversion"/>
  </si>
  <si>
    <t xml:space="preserve">    - 공동구축탐사길이 = 시설물탐사길이 × { 1 - 0.03 × (공동구축시설물갯수 -1) }  =</t>
    <phoneticPr fontId="2" type="noConversion"/>
  </si>
  <si>
    <t xml:space="preserve">○ 인건비 작업일수산정 : </t>
    <phoneticPr fontId="2" type="noConversion"/>
  </si>
  <si>
    <t>○ 축척별 시간당 작업량</t>
    <phoneticPr fontId="2" type="noConversion"/>
  </si>
  <si>
    <t>1/1,000</t>
    <phoneticPr fontId="2" type="noConversion"/>
  </si>
  <si>
    <t>비고</t>
    <phoneticPr fontId="2" type="noConversion"/>
  </si>
  <si>
    <t>비고</t>
    <phoneticPr fontId="2" type="noConversion"/>
  </si>
  <si>
    <t>시간당작업량</t>
    <phoneticPr fontId="2" type="noConversion"/>
  </si>
  <si>
    <t>○ 지형구분에 따른 증감계수 :</t>
    <phoneticPr fontId="2" type="noConversion"/>
  </si>
  <si>
    <t>○ 시설물 종류별 증감계수 :</t>
    <phoneticPr fontId="2" type="noConversion"/>
  </si>
  <si>
    <t>기  타</t>
    <phoneticPr fontId="56" type="noConversion"/>
  </si>
  <si>
    <t>○ 작업일수산출</t>
    <phoneticPr fontId="2" type="noConversion"/>
  </si>
  <si>
    <t>비          고</t>
    <phoneticPr fontId="2" type="noConversion"/>
  </si>
  <si>
    <t>작업관리</t>
    <phoneticPr fontId="2" type="noConversion"/>
  </si>
  <si>
    <t>정위치편집</t>
    <phoneticPr fontId="2" type="noConversion"/>
  </si>
  <si>
    <t>원/일</t>
    <phoneticPr fontId="2" type="noConversion"/>
  </si>
  <si>
    <t>참여비율</t>
    <phoneticPr fontId="2" type="noConversion"/>
  </si>
  <si>
    <t>작업일수</t>
    <phoneticPr fontId="2" type="noConversion"/>
  </si>
  <si>
    <t>도면제작편집</t>
    <phoneticPr fontId="2" type="noConversion"/>
  </si>
  <si>
    <t>단가(원)</t>
  </si>
  <si>
    <t>특  급  기  술  자</t>
  </si>
  <si>
    <t>고  급  기  술  자</t>
  </si>
  <si>
    <t>중  급  기  술  자</t>
  </si>
  <si>
    <t>초  급  기  술  자</t>
  </si>
  <si>
    <t>고급기능사</t>
  </si>
  <si>
    <t>중급기능사</t>
  </si>
  <si>
    <t>초급기능사</t>
  </si>
  <si>
    <t>측       부</t>
    <phoneticPr fontId="2" type="noConversion"/>
  </si>
  <si>
    <t>삼각점 표주</t>
    <phoneticPr fontId="2" type="noConversion"/>
  </si>
  <si>
    <t>삼각점 반석</t>
    <phoneticPr fontId="2" type="noConversion"/>
  </si>
  <si>
    <t>보조수준점</t>
  </si>
  <si>
    <t>동 판(R80mm)</t>
  </si>
  <si>
    <t>※ 표지핀 적용</t>
    <phoneticPr fontId="2" type="noConversion"/>
  </si>
  <si>
    <t>잉크젯플로터용 잉크</t>
  </si>
  <si>
    <t>Black HP-4250,400ml</t>
  </si>
  <si>
    <t>Color HP-4250,400ml</t>
  </si>
  <si>
    <t>HP전용지</t>
  </si>
  <si>
    <t>롤</t>
  </si>
  <si>
    <t>24"*150ft</t>
  </si>
  <si>
    <t>식비(1일당)</t>
    <phoneticPr fontId="2" type="noConversion"/>
  </si>
  <si>
    <t>(단위 : 원)</t>
    <phoneticPr fontId="2" type="noConversion"/>
  </si>
  <si>
    <t>기 준 범 위</t>
    <phoneticPr fontId="2" type="noConversion"/>
  </si>
  <si>
    <t>일비(1일당)</t>
    <phoneticPr fontId="2" type="noConversion"/>
  </si>
  <si>
    <t>1. 도시기준점 설치/측량</t>
    <phoneticPr fontId="2" type="noConversion"/>
  </si>
  <si>
    <t>2. 지하시설물도작성</t>
    <phoneticPr fontId="2" type="noConversion"/>
  </si>
  <si>
    <t>3. 지하시설물도 DB구축</t>
    <phoneticPr fontId="2" type="noConversion"/>
  </si>
  <si>
    <t>4. 도면제작편집및출력</t>
    <phoneticPr fontId="2" type="noConversion"/>
  </si>
  <si>
    <t>4-1.도면제작편집</t>
    <phoneticPr fontId="1" type="noConversion"/>
  </si>
  <si>
    <t>4-2.도면제작출력</t>
    <phoneticPr fontId="1" type="noConversion"/>
  </si>
  <si>
    <t>밀집
시가지</t>
    <phoneticPr fontId="56" type="noConversion"/>
  </si>
  <si>
    <t>구릉지
(산지)</t>
    <phoneticPr fontId="56" type="noConversion"/>
  </si>
  <si>
    <t>산    출    근    거</t>
    <phoneticPr fontId="2" type="noConversion"/>
  </si>
  <si>
    <t>경비(여비)</t>
    <phoneticPr fontId="2" type="noConversion"/>
  </si>
  <si>
    <t>경비</t>
    <phoneticPr fontId="2" type="noConversion"/>
  </si>
  <si>
    <t>1-1호표. 4급기준점 측량(표지핀 : 1점당)</t>
    <phoneticPr fontId="2" type="noConversion"/>
  </si>
  <si>
    <t>외업</t>
    <phoneticPr fontId="2" type="noConversion"/>
  </si>
  <si>
    <t>중급기능사
(지도)</t>
    <phoneticPr fontId="2" type="noConversion"/>
  </si>
  <si>
    <t>품 명</t>
  </si>
  <si>
    <t>규 격</t>
  </si>
  <si>
    <t>GPS</t>
  </si>
  <si>
    <t>레벨</t>
  </si>
  <si>
    <t>디지털 레벨</t>
  </si>
  <si>
    <t>입·출력S/W</t>
  </si>
  <si>
    <t>지도제작용</t>
  </si>
  <si>
    <t>벡타편집S/W</t>
  </si>
  <si>
    <t>자동입력장치</t>
  </si>
  <si>
    <t>Scanner</t>
  </si>
  <si>
    <t>출력장치</t>
  </si>
  <si>
    <t>Plotter</t>
  </si>
  <si>
    <t>Photo Scanner</t>
  </si>
  <si>
    <t>항공사진전용</t>
  </si>
  <si>
    <t>컴퓨터</t>
  </si>
  <si>
    <t>모니터</t>
  </si>
  <si>
    <t>23인치</t>
    <phoneticPr fontId="2" type="noConversion"/>
  </si>
  <si>
    <t>2-1. 재료비</t>
    <phoneticPr fontId="2" type="noConversion"/>
  </si>
  <si>
    <t>2-2. 기계비</t>
    <phoneticPr fontId="2" type="noConversion"/>
  </si>
  <si>
    <t>기술계</t>
    <phoneticPr fontId="2" type="noConversion"/>
  </si>
  <si>
    <t>기능계</t>
    <phoneticPr fontId="2" type="noConversion"/>
  </si>
  <si>
    <t>측량</t>
    <phoneticPr fontId="2" type="noConversion"/>
  </si>
  <si>
    <t>지도제작</t>
    <phoneticPr fontId="2" type="noConversion"/>
  </si>
  <si>
    <t>정보처리기사에 적용</t>
    <phoneticPr fontId="2" type="noConversion"/>
  </si>
  <si>
    <t>증감계수(P)=</t>
    <phoneticPr fontId="2" type="noConversion"/>
  </si>
  <si>
    <t>계획준비</t>
    <phoneticPr fontId="2" type="noConversion"/>
  </si>
  <si>
    <t>내업</t>
    <phoneticPr fontId="2" type="noConversion"/>
  </si>
  <si>
    <t>기준점측량
(전체)</t>
    <phoneticPr fontId="2" type="noConversion"/>
  </si>
  <si>
    <t>(컴퓨터+모니터+벡터편집S/W)</t>
    <phoneticPr fontId="2" type="noConversion"/>
  </si>
  <si>
    <t>측량장비</t>
    <phoneticPr fontId="2" type="noConversion"/>
  </si>
  <si>
    <t>전산장비</t>
    <phoneticPr fontId="2" type="noConversion"/>
  </si>
  <si>
    <t>전산장비</t>
    <phoneticPr fontId="2" type="noConversion"/>
  </si>
  <si>
    <t>츨력장비</t>
    <phoneticPr fontId="2" type="noConversion"/>
  </si>
  <si>
    <t>입력장비</t>
    <phoneticPr fontId="2" type="noConversion"/>
  </si>
  <si>
    <t>[별표 2] 국내 여비지급표 제2호 기준</t>
    <phoneticPr fontId="2" type="noConversion"/>
  </si>
  <si>
    <t>3. 여비 규정</t>
    <phoneticPr fontId="2" type="noConversion"/>
  </si>
  <si>
    <t>구    분</t>
    <phoneticPr fontId="2" type="noConversion"/>
  </si>
  <si>
    <t>비고</t>
    <phoneticPr fontId="2" type="noConversion"/>
  </si>
  <si>
    <t xml:space="preserve"> -고급기술자</t>
    <phoneticPr fontId="2" type="noConversion"/>
  </si>
  <si>
    <t xml:space="preserve"> -상각비</t>
    <phoneticPr fontId="2" type="noConversion"/>
  </si>
  <si>
    <t xml:space="preserve"> -정비비</t>
    <phoneticPr fontId="2" type="noConversion"/>
  </si>
  <si>
    <t>측량대가의 기준 최저치 적용(110%-120%), 국토지리정보원 고시</t>
    <phoneticPr fontId="2" type="noConversion"/>
  </si>
  <si>
    <t>측량대가의 기준 최저치 적용(20%-40%), 국토지리정보원 고시</t>
    <phoneticPr fontId="2" type="noConversion"/>
  </si>
  <si>
    <t>품종</t>
    <phoneticPr fontId="2" type="noConversion"/>
  </si>
  <si>
    <t>수량</t>
    <phoneticPr fontId="2" type="noConversion"/>
  </si>
  <si>
    <t>단위</t>
    <phoneticPr fontId="2" type="noConversion"/>
  </si>
  <si>
    <t>단가</t>
    <phoneticPr fontId="2" type="noConversion"/>
  </si>
  <si>
    <t>노무비</t>
    <phoneticPr fontId="2" type="noConversion"/>
  </si>
  <si>
    <t>재료비</t>
    <phoneticPr fontId="2" type="noConversion"/>
  </si>
  <si>
    <t>경비</t>
    <phoneticPr fontId="2" type="noConversion"/>
  </si>
  <si>
    <t xml:space="preserve"> -정보처리기사</t>
    <phoneticPr fontId="2" type="noConversion"/>
  </si>
  <si>
    <t xml:space="preserve"> -중급기능사</t>
    <phoneticPr fontId="2" type="noConversion"/>
  </si>
  <si>
    <t>적용</t>
    <phoneticPr fontId="2" type="noConversion"/>
  </si>
  <si>
    <t>투입인원×1/기준점수
×지형계수×작업량계수</t>
    <phoneticPr fontId="2" type="noConversion"/>
  </si>
  <si>
    <t>기준점측량
(외업)</t>
    <phoneticPr fontId="2" type="noConversion"/>
  </si>
  <si>
    <t>초급기능사
(측량)</t>
    <phoneticPr fontId="2" type="noConversion"/>
  </si>
  <si>
    <t>투입인원×시설물탐사길이
÷1일작업량</t>
    <phoneticPr fontId="2" type="noConversion"/>
  </si>
  <si>
    <t>투입인원×공동구축탐사길이
÷1일작업량</t>
    <phoneticPr fontId="2" type="noConversion"/>
  </si>
  <si>
    <t>중급기능사
(지도)</t>
    <phoneticPr fontId="2" type="noConversion"/>
  </si>
  <si>
    <t>다)경비(여비) :</t>
    <phoneticPr fontId="2" type="noConversion"/>
  </si>
  <si>
    <t>(2)단가 : 측량대가의 기준(식비, 숙박비 적용)</t>
    <phoneticPr fontId="2" type="noConversion"/>
  </si>
  <si>
    <t>○ 고급기술자</t>
    <phoneticPr fontId="2" type="noConversion"/>
  </si>
  <si>
    <t>○ 중급기술자</t>
    <phoneticPr fontId="2" type="noConversion"/>
  </si>
  <si>
    <t>○ 초급기술자</t>
    <phoneticPr fontId="2" type="noConversion"/>
  </si>
  <si>
    <t>○ 숙박료</t>
    <phoneticPr fontId="2" type="noConversion"/>
  </si>
  <si>
    <t>○ 식비</t>
    <phoneticPr fontId="2" type="noConversion"/>
  </si>
  <si>
    <t>2등용
(140mm*140mm*670mm)</t>
    <phoneticPr fontId="2" type="noConversion"/>
  </si>
  <si>
    <t>2등용
(270mm*270mm*80mm)</t>
    <phoneticPr fontId="2" type="noConversion"/>
  </si>
  <si>
    <t>2주파 
5mm±1ppm·D정밀도</t>
    <phoneticPr fontId="2" type="noConversion"/>
  </si>
  <si>
    <t>기술자
(특급,고급,중급,초급)</t>
    <phoneticPr fontId="2" type="noConversion"/>
  </si>
  <si>
    <t>기능사
(고급,중급,초급)</t>
    <phoneticPr fontId="2" type="noConversion"/>
  </si>
  <si>
    <t>3.0GHz, 2GB(RAM), 
320GB</t>
    <phoneticPr fontId="2" type="noConversion"/>
  </si>
  <si>
    <t xml:space="preserve">  {시설물연장×시설종류계수×(지형비율×지형계수)} 
÷ (축척별계수 × 8시간)</t>
    <phoneticPr fontId="2" type="noConversion"/>
  </si>
  <si>
    <t>[사업지형 종류]</t>
    <phoneticPr fontId="2" type="noConversion"/>
  </si>
  <si>
    <t>3-1.도로시설물 정위치편집</t>
    <phoneticPr fontId="2" type="noConversion"/>
  </si>
  <si>
    <t>3-2.상수시설물 정위치편집</t>
    <phoneticPr fontId="2" type="noConversion"/>
  </si>
  <si>
    <t>3-3.하수시설물 정위치편집</t>
    <phoneticPr fontId="2" type="noConversion"/>
  </si>
  <si>
    <t>3-4.도로시설물 구조화편집</t>
    <phoneticPr fontId="2" type="noConversion"/>
  </si>
  <si>
    <t>3-5.상수시설물 구조화편집</t>
    <phoneticPr fontId="2" type="noConversion"/>
  </si>
  <si>
    <t>3-6.하수시설물 구조화편집</t>
    <phoneticPr fontId="2" type="noConversion"/>
  </si>
  <si>
    <t xml:space="preserve">  3-2. 상수시설물 정위치편집</t>
    <phoneticPr fontId="2" type="noConversion"/>
  </si>
  <si>
    <t>2-2호표. 도로시설물 조사/측량 (1㎞당)</t>
    <phoneticPr fontId="2" type="noConversion"/>
  </si>
  <si>
    <t>2-3호표. 상수시설물 조사/측량 (1㎞당)</t>
    <phoneticPr fontId="2" type="noConversion"/>
  </si>
  <si>
    <t>제 2-3 호표</t>
    <phoneticPr fontId="2" type="noConversion"/>
  </si>
  <si>
    <t>제 3-2 호표</t>
    <phoneticPr fontId="2" type="noConversion"/>
  </si>
  <si>
    <t>상수시설물 정위치편집</t>
    <phoneticPr fontId="2" type="noConversion"/>
  </si>
  <si>
    <t>제 3-5 호표</t>
    <phoneticPr fontId="2" type="noConversion"/>
  </si>
  <si>
    <t>상수시설물 구조화편집</t>
    <phoneticPr fontId="2" type="noConversion"/>
  </si>
  <si>
    <t xml:space="preserve">    - 공동구축탐사길이 = 시설물탐사길이 × { 1 - 0.03 × (공동구축시설물갯수 -3) }  =</t>
    <phoneticPr fontId="2" type="noConversion"/>
  </si>
  <si>
    <t xml:space="preserve"> - 출력 종류 :</t>
    <phoneticPr fontId="2" type="noConversion"/>
  </si>
  <si>
    <t>구축방법</t>
    <phoneticPr fontId="56" type="noConversion"/>
  </si>
  <si>
    <t>[GIS DB 구축 방법 (신설,기설]</t>
    <phoneticPr fontId="2" type="noConversion"/>
  </si>
  <si>
    <t>기설 : 기 매설되어 있는 관로</t>
    <phoneticPr fontId="2" type="noConversion"/>
  </si>
  <si>
    <t>신설 : 새로이 관로를 매설하는 경우</t>
    <phoneticPr fontId="2" type="noConversion"/>
  </si>
  <si>
    <t>구분</t>
    <phoneticPr fontId="56" type="noConversion"/>
  </si>
  <si>
    <t>[공동구축 "종"]</t>
    <phoneticPr fontId="2" type="noConversion"/>
  </si>
  <si>
    <t>종수</t>
    <phoneticPr fontId="2" type="noConversion"/>
  </si>
  <si>
    <t>설 계 총 괄 표</t>
    <phoneticPr fontId="2" type="noConversion"/>
  </si>
  <si>
    <t>: 작업지역 수도권으로 미적용</t>
    <phoneticPr fontId="2" type="noConversion"/>
  </si>
  <si>
    <t>: 공무원 여비 규정 준용</t>
    <phoneticPr fontId="2" type="noConversion"/>
  </si>
  <si>
    <t>나)재료비</t>
    <phoneticPr fontId="2" type="noConversion"/>
  </si>
  <si>
    <t>: 없음</t>
    <phoneticPr fontId="2" type="noConversion"/>
  </si>
  <si>
    <t>○ 중급기능사(측량)</t>
    <phoneticPr fontId="2" type="noConversion"/>
  </si>
  <si>
    <t>○ 초급기능사(측량)</t>
    <phoneticPr fontId="2" type="noConversion"/>
  </si>
  <si>
    <t>(1)수량 : 상수시설물 조사/탐사중 외업 인원 적용(1㎞당)</t>
    <phoneticPr fontId="2" type="noConversion"/>
  </si>
  <si>
    <t xml:space="preserve">  2-2. 도로시설물 조사/측량</t>
    <phoneticPr fontId="2" type="noConversion"/>
  </si>
  <si>
    <t xml:space="preserve">  2-3. 상수시설물 조사/측량</t>
    <phoneticPr fontId="2" type="noConversion"/>
  </si>
  <si>
    <t>도로시설물 조사/측량</t>
    <phoneticPr fontId="2" type="noConversion"/>
  </si>
  <si>
    <t>상수시설물 조사/측량</t>
    <phoneticPr fontId="2" type="noConversion"/>
  </si>
  <si>
    <t>하수시설물 조사/측량</t>
    <phoneticPr fontId="2" type="noConversion"/>
  </si>
  <si>
    <t>신설</t>
    <phoneticPr fontId="56" type="noConversion"/>
  </si>
  <si>
    <t>5. 자기마커 설치</t>
    <phoneticPr fontId="2" type="noConversion"/>
  </si>
  <si>
    <t>5-1.상수도</t>
    <phoneticPr fontId="1" type="noConversion"/>
  </si>
  <si>
    <t xml:space="preserve">  5-1-1.일반형</t>
    <phoneticPr fontId="1" type="noConversion"/>
  </si>
  <si>
    <t xml:space="preserve">  5-1-2.중간형</t>
    <phoneticPr fontId="2" type="noConversion"/>
  </si>
  <si>
    <t xml:space="preserve">  5-1-3.특수형</t>
    <phoneticPr fontId="2" type="noConversion"/>
  </si>
  <si>
    <t>5-2.오수관로</t>
    <phoneticPr fontId="1" type="noConversion"/>
  </si>
  <si>
    <t>5-3.우수관로</t>
    <phoneticPr fontId="1" type="noConversion"/>
  </si>
  <si>
    <t>개</t>
    <phoneticPr fontId="2" type="noConversion"/>
  </si>
  <si>
    <t>개</t>
    <phoneticPr fontId="2" type="noConversion"/>
  </si>
  <si>
    <t>[심도 1.5-2.0m 1개, 2.0-2.5m 2개, 2.5-3.0m 3개, 3.0-4.0m 4개]</t>
    <phoneticPr fontId="2" type="noConversion"/>
  </si>
  <si>
    <t>[심도 0.0-1.0m 1개소 2개 설치]</t>
    <phoneticPr fontId="2" type="noConversion"/>
  </si>
  <si>
    <t>[심도 1.0-1.5m 1개소 2개 설치]</t>
    <phoneticPr fontId="2" type="noConversion"/>
  </si>
  <si>
    <t>[심도 1.5-2.0m 1개, 2.0-2.5m 2개, 2.5-3.0m 3개, 3.0-4.0m 4개]</t>
    <phoneticPr fontId="2" type="noConversion"/>
  </si>
  <si>
    <t>○ 노무비</t>
    <phoneticPr fontId="2" type="noConversion"/>
  </si>
  <si>
    <t>1개당</t>
    <phoneticPr fontId="2" type="noConversion"/>
  </si>
  <si>
    <t>일반형</t>
    <phoneticPr fontId="2" type="noConversion"/>
  </si>
  <si>
    <t>중간형</t>
    <phoneticPr fontId="2" type="noConversion"/>
  </si>
  <si>
    <t>특수형</t>
    <phoneticPr fontId="2" type="noConversion"/>
  </si>
  <si>
    <t>재료비</t>
    <phoneticPr fontId="2" type="noConversion"/>
  </si>
  <si>
    <t xml:space="preserve">○ 재료비 : </t>
    <phoneticPr fontId="2" type="noConversion"/>
  </si>
  <si>
    <t>다)경비(기계비) : 없음</t>
    <phoneticPr fontId="2" type="noConversion"/>
  </si>
  <si>
    <t>제 5-1 호표</t>
    <phoneticPr fontId="2" type="noConversion"/>
  </si>
  <si>
    <t>1개당</t>
    <phoneticPr fontId="2" type="noConversion"/>
  </si>
  <si>
    <t xml:space="preserve"> -일반형</t>
    <phoneticPr fontId="2" type="noConversion"/>
  </si>
  <si>
    <t xml:space="preserve"> -중간형</t>
    <phoneticPr fontId="2" type="noConversion"/>
  </si>
  <si>
    <t xml:space="preserve"> -특수형</t>
    <phoneticPr fontId="2" type="noConversion"/>
  </si>
  <si>
    <t>자기마커 설치 (일반형)</t>
    <phoneticPr fontId="2" type="noConversion"/>
  </si>
  <si>
    <t>경비</t>
    <phoneticPr fontId="2" type="noConversion"/>
  </si>
  <si>
    <t>제 5-2 호표</t>
    <phoneticPr fontId="2" type="noConversion"/>
  </si>
  <si>
    <t>자기마커 설치 (중간형)</t>
    <phoneticPr fontId="2" type="noConversion"/>
  </si>
  <si>
    <t>제 5-3 호표</t>
    <phoneticPr fontId="2" type="noConversion"/>
  </si>
  <si>
    <t>자기마커 설치 (특수형)</t>
    <phoneticPr fontId="2" type="noConversion"/>
  </si>
  <si>
    <t>□ 사업명 :</t>
    <phoneticPr fontId="2" type="noConversion"/>
  </si>
  <si>
    <t>나)재료비 : 17년 01월호 월간유통물가 1,188page자기마커 설치 자재비 적용</t>
    <phoneticPr fontId="2" type="noConversion"/>
  </si>
  <si>
    <t>※ 국토지리정보원 기획정책과 홈페이지 게시</t>
    <phoneticPr fontId="2" type="noConversion"/>
  </si>
  <si>
    <t xml:space="preserve"> 2020년 건설공사 표준품셈 18-23-7-가. [지하시설물 조사/탐사] 적용</t>
  </si>
  <si>
    <t>(1)수량 : 표지핀(동판)</t>
    <phoneticPr fontId="2" type="noConversion"/>
  </si>
  <si>
    <t>[자기마커 설치 위치도 참조]</t>
    <phoneticPr fontId="2" type="noConversion"/>
  </si>
  <si>
    <t>식</t>
    <phoneticPr fontId="2" type="noConversion"/>
  </si>
  <si>
    <t>[폭 4m 이상 도로 중심선 연장] [도로 연장 산출 도면 참조]</t>
    <phoneticPr fontId="2" type="noConversion"/>
  </si>
  <si>
    <t>수량입력</t>
    <phoneticPr fontId="56" type="noConversion"/>
  </si>
  <si>
    <t>(1)수량 : [별도 품 미제정으로, 2021년 국토지리정보원에서 발주한 1/1,000 수치지도 작성 발주 용역] 적용</t>
    <phoneticPr fontId="2" type="noConversion"/>
  </si>
  <si>
    <t>보통인부 적용</t>
    <phoneticPr fontId="2" type="noConversion"/>
  </si>
  <si>
    <t>2019년 단가 적용</t>
    <phoneticPr fontId="2" type="noConversion"/>
  </si>
  <si>
    <t>범용적으로 쓰이는 품명으로 20년부터 조사에서 제외</t>
    <phoneticPr fontId="2" type="noConversion"/>
  </si>
  <si>
    <t>2018년 단가 적용</t>
    <phoneticPr fontId="2" type="noConversion"/>
  </si>
  <si>
    <t>범용적으로 쓰이는 품명으로 19년부터 조사에서 제외</t>
    <phoneticPr fontId="2" type="noConversion"/>
  </si>
  <si>
    <t>단가(원)</t>
    <phoneticPr fontId="2" type="noConversion"/>
  </si>
  <si>
    <t>2020년 단가 적용</t>
    <phoneticPr fontId="2" type="noConversion"/>
  </si>
  <si>
    <t>범용적으로 쓰이는 품명으로 21년부터 조사에서 제외</t>
    <phoneticPr fontId="2" type="noConversion"/>
  </si>
  <si>
    <t>■ "측량대가의 기준"에 의해 산정 (국토지리정보원고시 제2020-1695호, 2020. 4. 23)</t>
    <phoneticPr fontId="2" type="noConversion"/>
  </si>
  <si>
    <t>제9조(직접경비) ②항 : 여비는 측량작업현장에서 측량외업 종사자(인부를 제외)에게 지급하는 식비 및 
숙박비로서 별표 1과 같다.</t>
    <phoneticPr fontId="2" type="noConversion"/>
  </si>
  <si>
    <t>■ [별표 1] 여비지급기준(제9조제2항 관련)</t>
    <phoneticPr fontId="2" type="noConversion"/>
  </si>
  <si>
    <t>측량기술자(기능사)
정보처리(산업)기사</t>
    <phoneticPr fontId="2" type="noConversion"/>
  </si>
  <si>
    <t>공무원 여비규정 【별표2】
국내여비 지급표
제2호 기준</t>
    <phoneticPr fontId="2" type="noConversion"/>
  </si>
  <si>
    <t>숙박비(1박당)</t>
    <phoneticPr fontId="2" type="noConversion"/>
  </si>
  <si>
    <t>정보처리(산업)기사</t>
    <phoneticPr fontId="2" type="noConversion"/>
  </si>
  <si>
    <t>숙박비(1박당)</t>
  </si>
  <si>
    <t>(2)단가 : 2022년도 측량기술자 노임단가 [한국공간정보산업협회 정책교육팀2022-372]</t>
    <phoneticPr fontId="2" type="noConversion"/>
  </si>
  <si>
    <t>(1)수량 : 2023년 건설공사 표준품셈 18-24-7-가. [지하시설물 조사/탐사] 적용</t>
    <phoneticPr fontId="2" type="noConversion"/>
  </si>
  <si>
    <t>산출근거
(GIS DB 구축)</t>
    <phoneticPr fontId="2" type="noConversion"/>
  </si>
  <si>
    <t>수량산출서
(GIS DB 구축)</t>
    <phoneticPr fontId="2" type="noConversion"/>
  </si>
  <si>
    <t>일위대가표
(GIS DB 구축)</t>
    <phoneticPr fontId="2" type="noConversion"/>
  </si>
  <si>
    <t>총    계</t>
    <phoneticPr fontId="2" type="noConversion"/>
  </si>
  <si>
    <t>[1/1,000 수치지형도 1도엽 기준]</t>
    <phoneticPr fontId="2" type="noConversion"/>
  </si>
  <si>
    <t>설     계     서</t>
    <phoneticPr fontId="2" type="noConversion"/>
  </si>
  <si>
    <t>설계자</t>
    <phoneticPr fontId="2" type="noConversion"/>
  </si>
  <si>
    <t>심사자</t>
    <phoneticPr fontId="2" type="noConversion"/>
  </si>
  <si>
    <t>담  당</t>
    <phoneticPr fontId="2" type="noConversion"/>
  </si>
  <si>
    <t>과  장</t>
    <phoneticPr fontId="2" type="noConversion"/>
  </si>
  <si>
    <t xml:space="preserve">○ 위        치  : </t>
    <phoneticPr fontId="2" type="noConversion"/>
  </si>
  <si>
    <t xml:space="preserve">○ 용 역 개 요 : </t>
    <phoneticPr fontId="2" type="noConversion"/>
  </si>
  <si>
    <t xml:space="preserve">2. 국토지리정보원 2026년 적용 재료비 및 기계비등 거래실례가격 조사내역표 </t>
    <phoneticPr fontId="2" type="noConversion"/>
  </si>
  <si>
    <t>2022년 단가 적용</t>
    <phoneticPr fontId="2" type="noConversion"/>
  </si>
  <si>
    <t>범용적으로 쓰이는 품명으로 23년부터 조사에서 제외</t>
    <phoneticPr fontId="2" type="noConversion"/>
  </si>
  <si>
    <t>※ 초급기술자(SW) : 2026년 적용 SW기술자 임금실태조사 (통계승인 제375001호)</t>
    <phoneticPr fontId="2" type="noConversion"/>
  </si>
  <si>
    <t>1. 2026년도 측량기술자 노임단가 [한국공간정보산업협회]</t>
    <phoneticPr fontId="2" type="noConversion"/>
  </si>
  <si>
    <t>※ 보통인부 2026년 상반기 적용 건설업 임금실태 조사 보고서, 국가통계 승인번호 제365004호</t>
    <phoneticPr fontId="2" type="noConversion"/>
  </si>
  <si>
    <t>안산장상 공공주택지구 조성공사(AUC구간) GIS공공측량 용역</t>
    <phoneticPr fontId="2" type="noConversion"/>
  </si>
  <si>
    <t>경기도 안산시 상록구 장하로 54 일원</t>
    <phoneticPr fontId="2" type="noConversion"/>
  </si>
  <si>
    <t>설계 기초 자료
(GIS DB 구축)</t>
    <phoneticPr fontId="2" type="noConversion"/>
  </si>
  <si>
    <t>(1)수량 : 2026년도 건설공사 표준품셈 9-1-5 4급기준점 측량 적용</t>
    <phoneticPr fontId="2" type="noConversion"/>
  </si>
  <si>
    <t>(2)단가 : 2026년도 측량기술자 노임단가 [한국공간정보산업협회]</t>
    <phoneticPr fontId="2" type="noConversion"/>
  </si>
  <si>
    <t>(2)단가 : 표지핀(동판)적용 재료비 및 기계비등 거래실례가격 조사내역[국토지리정보원 홈페이지]</t>
    <phoneticPr fontId="2" type="noConversion"/>
  </si>
  <si>
    <t>(2)단가 : 적용 재료비 및 기계비등 거래실례가격 조사내역표[국토지리정보원 홈페이지 게재]</t>
    <phoneticPr fontId="2" type="noConversion"/>
  </si>
  <si>
    <t>도로, 상수, 하수</t>
    <phoneticPr fontId="2" type="noConversion"/>
  </si>
  <si>
    <t>(2)단가 : 2026년도 측량기술자 노임단가 [한국공간정보산업협회 정책교육팀2022-372]</t>
    <phoneticPr fontId="2" type="noConversion"/>
  </si>
  <si>
    <t>(1)수량 : 2026년 건설공사 표준품셈 9-5-4. [지하시설물 조사/탐사] 적용</t>
    <phoneticPr fontId="2" type="noConversion"/>
  </si>
  <si>
    <t>(2)단가 : 2026년도 측량기술자 노임단가 [한국공간정보산업협회 회원지원팀]</t>
    <phoneticPr fontId="2" type="noConversion"/>
  </si>
  <si>
    <t>(1)수량 : 2026년 건설공사 표준품셈 9-5-4. [지하시설물도 정위치 편집] 적용</t>
    <phoneticPr fontId="2" type="noConversion"/>
  </si>
  <si>
    <t>기  타(도로)</t>
    <phoneticPr fontId="56" type="noConversion"/>
  </si>
  <si>
    <t xml:space="preserve"> 2026년 건설공사 표준품셈 9-5-4 [지하시설물 조사/탐사] 적용</t>
    <phoneticPr fontId="2" type="noConversion"/>
  </si>
  <si>
    <t>제 2-4 호표</t>
    <phoneticPr fontId="2" type="noConversion"/>
  </si>
  <si>
    <t>2-1호표. 조사/측량용 도면출력 (1/1000 ; 1㎢당)</t>
    <phoneticPr fontId="2" type="noConversion"/>
  </si>
  <si>
    <t>[연장 500m마다 1점씩, 공공측량작업규정]</t>
    <phoneticPr fontId="56" type="noConversion"/>
  </si>
  <si>
    <t>공공측량 GIS DB 구축 (도로 L=1.119km, 상수도 L=0.745km, 하수도 L=2.657km)</t>
    <phoneticPr fontId="2" type="noConversion"/>
  </si>
  <si>
    <t>1-1.4급기준점 측량 (표지핀)</t>
    <phoneticPr fontId="1" type="noConversion"/>
  </si>
  <si>
    <t>1. 사업개요</t>
    <phoneticPr fontId="2" type="noConversion"/>
  </si>
  <si>
    <t xml:space="preserve">용역명: </t>
    <phoneticPr fontId="2" type="noConversion"/>
  </si>
  <si>
    <t>안산장상 공공주택지구 조성공사(AUC구간) GIS DB 구축 용역</t>
    <phoneticPr fontId="2" type="noConversion"/>
  </si>
  <si>
    <t>과업기간</t>
    <phoneticPr fontId="2" type="noConversion"/>
  </si>
  <si>
    <t xml:space="preserve">사업지구 면적: </t>
    <phoneticPr fontId="2" type="noConversion"/>
  </si>
  <si>
    <t xml:space="preserve"> 2-2-1.  중로</t>
    <phoneticPr fontId="2" type="noConversion"/>
  </si>
  <si>
    <t xml:space="preserve"> 2-2-2.  소로</t>
    <phoneticPr fontId="2" type="noConversion"/>
  </si>
  <si>
    <t xml:space="preserve"> 2-3-2. PE수도관 D50</t>
    <phoneticPr fontId="2" type="noConversion"/>
  </si>
  <si>
    <t xml:space="preserve"> 2-3-3. PE수도관 D75</t>
    <phoneticPr fontId="2" type="noConversion"/>
  </si>
  <si>
    <t xml:space="preserve"> 2-3-4. PE수도관 D100</t>
    <phoneticPr fontId="2" type="noConversion"/>
  </si>
  <si>
    <t xml:space="preserve"> 2-3-5. PE수도관 D150</t>
    <phoneticPr fontId="2" type="noConversion"/>
  </si>
  <si>
    <t xml:space="preserve"> 2-3-6. PE수도관 D200</t>
    <phoneticPr fontId="2" type="noConversion"/>
  </si>
  <si>
    <t>2-4.하수(오수, 우수)</t>
    <phoneticPr fontId="1" type="noConversion"/>
  </si>
  <si>
    <t>2-3.상수</t>
    <phoneticPr fontId="1" type="noConversion"/>
  </si>
  <si>
    <t>2-2.도로</t>
    <phoneticPr fontId="1" type="noConversion"/>
  </si>
  <si>
    <t xml:space="preserve"> 2-4-1. 오 수</t>
    <phoneticPr fontId="2" type="noConversion"/>
  </si>
  <si>
    <t xml:space="preserve">  2-4-1-1.오수(PVC 이중벽관) D300</t>
    <phoneticPr fontId="2" type="noConversion"/>
  </si>
  <si>
    <t xml:space="preserve">  2-4-1-2.오수(닥타일주철관) D150</t>
    <phoneticPr fontId="2" type="noConversion"/>
  </si>
  <si>
    <t xml:space="preserve">  2-4-2-1. 원심력철콘관 D250</t>
    <phoneticPr fontId="2" type="noConversion"/>
  </si>
  <si>
    <t xml:space="preserve">  2-4-2-2. 원심력철콘관 D450</t>
    <phoneticPr fontId="2" type="noConversion"/>
  </si>
  <si>
    <t xml:space="preserve">  2-4-2-3. 원심력철콘관 D500</t>
    <phoneticPr fontId="2" type="noConversion"/>
  </si>
  <si>
    <t xml:space="preserve">  2-4-2-4. 원심력철콘관 D600</t>
    <phoneticPr fontId="2" type="noConversion"/>
  </si>
  <si>
    <t xml:space="preserve">  2-4-2-5. 원심력철콘관 D800</t>
    <phoneticPr fontId="2" type="noConversion"/>
  </si>
  <si>
    <t xml:space="preserve">  2-4-2-6. 원심력철콘관 D900</t>
    <phoneticPr fontId="2" type="noConversion"/>
  </si>
  <si>
    <t xml:space="preserve">  2-4-2-7. 원심력철콘관 D1000</t>
    <phoneticPr fontId="2" type="noConversion"/>
  </si>
  <si>
    <t xml:space="preserve">  2-4-2-8. 원심력철콘관 D1200</t>
    <phoneticPr fontId="2" type="noConversion"/>
  </si>
  <si>
    <t xml:space="preserve">  2-4-2-9. 원심력철콘관 D1350</t>
    <phoneticPr fontId="2" type="noConversion"/>
  </si>
  <si>
    <t xml:space="preserve">  2-4-2-10. 원심력철콘관 D1500</t>
    <phoneticPr fontId="2" type="noConversion"/>
  </si>
  <si>
    <t xml:space="preserve"> 2-4-2.우 수</t>
    <phoneticPr fontId="2" type="noConversion"/>
  </si>
  <si>
    <t xml:space="preserve">  2-4-2-11. PC 암거 1.5X1.8</t>
    <phoneticPr fontId="2" type="noConversion"/>
  </si>
  <si>
    <t xml:space="preserve">  2-4-2-11. PC 암거 2.0X1.8</t>
    <phoneticPr fontId="2" type="noConversion"/>
  </si>
  <si>
    <t xml:space="preserve"> 2-3-7. 닥타일 수도관(기설)</t>
    <phoneticPr fontId="2" type="noConversion"/>
  </si>
  <si>
    <t>기계경비(상각비, 정비비)</t>
    <phoneticPr fontId="2" type="noConversion"/>
  </si>
  <si>
    <t xml:space="preserve"> 가. 기계경비(상각비,정비비) 비율</t>
    <phoneticPr fontId="2" type="noConversion"/>
  </si>
  <si>
    <t>구      분</t>
    <phoneticPr fontId="2" type="noConversion"/>
  </si>
  <si>
    <t>장    비    명</t>
    <phoneticPr fontId="56" type="noConversion"/>
  </si>
  <si>
    <t>상 각 율</t>
    <phoneticPr fontId="2" type="noConversion"/>
  </si>
  <si>
    <t>정 비 율</t>
    <phoneticPr fontId="2" type="noConversion"/>
  </si>
  <si>
    <t>상각년수</t>
    <phoneticPr fontId="2" type="noConversion"/>
  </si>
  <si>
    <t>사용일/시간</t>
    <phoneticPr fontId="2" type="noConversion"/>
  </si>
  <si>
    <t>정비일/시간</t>
    <phoneticPr fontId="2" type="noConversion"/>
  </si>
  <si>
    <t>확인용도면출력</t>
    <phoneticPr fontId="2" type="noConversion"/>
  </si>
  <si>
    <t>PC+입력용 S/W+Plotter</t>
    <phoneticPr fontId="2" type="noConversion"/>
  </si>
  <si>
    <t>정위치,구조화편집</t>
    <phoneticPr fontId="2" type="noConversion"/>
  </si>
  <si>
    <t>PC+편집용 S/W</t>
    <phoneticPr fontId="2" type="noConversion"/>
  </si>
  <si>
    <t>조사/탐사</t>
    <phoneticPr fontId="2" type="noConversion"/>
  </si>
  <si>
    <t>GPS</t>
    <phoneticPr fontId="2" type="noConversion"/>
  </si>
  <si>
    <t xml:space="preserve">   ● 상각비 산술식 =</t>
    <phoneticPr fontId="56" type="noConversion"/>
  </si>
  <si>
    <t>( 취득가 × 상각율 )</t>
    <phoneticPr fontId="2" type="noConversion"/>
  </si>
  <si>
    <t xml:space="preserve">    ● 정비비 산술식 =</t>
    <phoneticPr fontId="2" type="noConversion"/>
  </si>
  <si>
    <t>( 취득가 × 년간정비율 )</t>
    <phoneticPr fontId="2" type="noConversion"/>
  </si>
  <si>
    <t>( 상각년수 × 년간사용일 )</t>
    <phoneticPr fontId="2" type="noConversion"/>
  </si>
  <si>
    <t>년간사용일</t>
    <phoneticPr fontId="2" type="noConversion"/>
  </si>
  <si>
    <t xml:space="preserve"> 나. 기계경비(상각비,정비비) 산출표</t>
    <phoneticPr fontId="2" type="noConversion"/>
  </si>
  <si>
    <t>공      종</t>
    <phoneticPr fontId="2" type="noConversion"/>
  </si>
  <si>
    <t>장      비      명</t>
    <phoneticPr fontId="56" type="noConversion"/>
  </si>
  <si>
    <t>기준가격</t>
    <phoneticPr fontId="2" type="noConversion"/>
  </si>
  <si>
    <t>일일기계경비내역</t>
    <phoneticPr fontId="56" type="noConversion"/>
  </si>
  <si>
    <t>비  고</t>
    <phoneticPr fontId="2" type="noConversion"/>
  </si>
  <si>
    <t>상 각 비</t>
    <phoneticPr fontId="56" type="noConversion"/>
  </si>
  <si>
    <t>정 비 비</t>
    <phoneticPr fontId="56" type="noConversion"/>
  </si>
  <si>
    <t>합    계</t>
    <phoneticPr fontId="56" type="noConversion"/>
  </si>
  <si>
    <t xml:space="preserve"> 다. 기계경비(상각비,정비비) 산출근거</t>
    <phoneticPr fontId="2" type="noConversion"/>
  </si>
  <si>
    <t>▶ 상각비 :</t>
    <phoneticPr fontId="2" type="noConversion"/>
  </si>
  <si>
    <t>=</t>
    <phoneticPr fontId="56" type="noConversion"/>
  </si>
  <si>
    <t>원</t>
    <phoneticPr fontId="56" type="noConversion"/>
  </si>
  <si>
    <t>▶ 정비비 :</t>
    <phoneticPr fontId="2" type="noConversion"/>
  </si>
  <si>
    <r>
      <t xml:space="preserve">가)인건비 </t>
    </r>
    <r>
      <rPr>
        <sz val="9"/>
        <color indexed="8"/>
        <rFont val="맑은 고딕"/>
        <family val="3"/>
        <charset val="129"/>
        <scheme val="major"/>
      </rPr>
      <t>: 17년 01월호 월간유통물가 1,188page자기마커 설치 노무비 적용</t>
    </r>
    <phoneticPr fontId="2" type="noConversion"/>
  </si>
  <si>
    <t xml:space="preserve"> - 기계경비</t>
    <phoneticPr fontId="2" type="noConversion"/>
  </si>
  <si>
    <t>- 1도엽당 출력소요시간 : 20분</t>
    <phoneticPr fontId="2" type="noConversion"/>
  </si>
  <si>
    <t xml:space="preserve"> - 고급기술자</t>
    <phoneticPr fontId="2" type="noConversion"/>
  </si>
  <si>
    <t xml:space="preserve"> - 중급기술자</t>
    <phoneticPr fontId="2" type="noConversion"/>
  </si>
  <si>
    <t xml:space="preserve"> - 초급기술자</t>
    <phoneticPr fontId="2" type="noConversion"/>
  </si>
  <si>
    <t xml:space="preserve"> - 플로터 잉크</t>
    <phoneticPr fontId="2" type="noConversion"/>
  </si>
  <si>
    <t xml:space="preserve"> - HP전용지</t>
    <phoneticPr fontId="2" type="noConversion"/>
  </si>
  <si>
    <t xml:space="preserve"> - 표지핀</t>
    <phoneticPr fontId="2" type="noConversion"/>
  </si>
  <si>
    <t xml:space="preserve"> 재료비</t>
    <phoneticPr fontId="2" type="noConversion"/>
  </si>
  <si>
    <t xml:space="preserve"> - 보통인부</t>
    <phoneticPr fontId="2" type="noConversion"/>
  </si>
  <si>
    <t>상수도시설물 조사/측량(노출)</t>
    <phoneticPr fontId="2" type="noConversion"/>
  </si>
  <si>
    <t>상수도시설물 조사/측량(매설)</t>
    <phoneticPr fontId="2" type="noConversion"/>
  </si>
  <si>
    <t>2-4호표. 상수시설물(매설) 조사/측량 (1㎞당)</t>
    <phoneticPr fontId="2" type="noConversion"/>
  </si>
  <si>
    <t>2-3호표. 상수시설물(노출) 조사/측량 (1㎞당)</t>
    <phoneticPr fontId="2" type="noConversion"/>
  </si>
  <si>
    <t>제 2-5 호표</t>
    <phoneticPr fontId="2" type="noConversion"/>
  </si>
  <si>
    <t xml:space="preserve">○ 작업인수 산정 : </t>
    <phoneticPr fontId="2" type="noConversion"/>
  </si>
  <si>
    <t>시설물별 비율(%)</t>
    <phoneticPr fontId="56" type="noConversion"/>
  </si>
  <si>
    <t>시설물별 연장(m)</t>
    <phoneticPr fontId="56" type="noConversion"/>
  </si>
  <si>
    <t xml:space="preserve">도로 </t>
    <phoneticPr fontId="2" type="noConversion"/>
  </si>
  <si>
    <t>하수</t>
    <phoneticPr fontId="2" type="noConversion"/>
  </si>
  <si>
    <t>비 고</t>
    <phoneticPr fontId="2" type="noConversion"/>
  </si>
  <si>
    <t>상수(매설)</t>
    <phoneticPr fontId="2" type="noConversion"/>
  </si>
  <si>
    <t>상수(노출)</t>
    <phoneticPr fontId="2" type="noConversion"/>
  </si>
  <si>
    <t xml:space="preserve">총 편집길이(연장) : </t>
    <phoneticPr fontId="56" type="noConversion"/>
  </si>
  <si>
    <t>가. 편집길이(연장) : 단위시설물 연장(1km) × 시설물별 비율 × 지형구분에 따른 증감계수 × 시설물 종류별 증감계수</t>
    <phoneticPr fontId="56" type="noConversion"/>
  </si>
  <si>
    <t xml:space="preserve">○ 전체 작업일수산출 : 편집길이(연장) ÷ ( 시간당 작업량 × 8시간 ) </t>
    <phoneticPr fontId="56" type="noConversion"/>
  </si>
  <si>
    <t>○ 작업반 편성표</t>
    <phoneticPr fontId="2" type="noConversion"/>
  </si>
  <si>
    <t>편집</t>
    <phoneticPr fontId="2" type="noConversion"/>
  </si>
  <si>
    <t>작업비율</t>
    <phoneticPr fontId="2" type="noConversion"/>
  </si>
  <si>
    <t>제 2-6 호표</t>
    <phoneticPr fontId="2" type="noConversion"/>
  </si>
  <si>
    <t>2-6호표. 정위치 편집 (1/1,000 : 1㎞당)</t>
    <phoneticPr fontId="2" type="noConversion"/>
  </si>
  <si>
    <t>중급기능사(지도제작)</t>
    <phoneticPr fontId="2" type="noConversion"/>
  </si>
  <si>
    <t>제 2-7 호표</t>
    <phoneticPr fontId="2" type="noConversion"/>
  </si>
  <si>
    <t>구조화편집</t>
    <phoneticPr fontId="2" type="noConversion"/>
  </si>
  <si>
    <t xml:space="preserve"> - 정보처리기사</t>
    <phoneticPr fontId="2" type="noConversion"/>
  </si>
  <si>
    <t xml:space="preserve">  2-3. 상수도시설물(노출) 조사/측량</t>
    <phoneticPr fontId="2" type="noConversion"/>
  </si>
  <si>
    <t xml:space="preserve">  2-4. 상수도시설물(매설) 조사/측량</t>
    <phoneticPr fontId="2" type="noConversion"/>
  </si>
  <si>
    <t xml:space="preserve">  2-5. 하수도시설물 조사/측량</t>
    <phoneticPr fontId="2" type="noConversion"/>
  </si>
  <si>
    <t xml:space="preserve">  2-7. 구조화 편집</t>
    <phoneticPr fontId="2" type="noConversion"/>
  </si>
  <si>
    <t xml:space="preserve">  2-6. 정위치 편집</t>
    <phoneticPr fontId="2" type="noConversion"/>
  </si>
  <si>
    <t xml:space="preserve"> 3. 준공도면을 이용한 수치지형도 제작(1/1000)</t>
    <phoneticPr fontId="2" type="noConversion"/>
  </si>
  <si>
    <t>2-7호표. 구조화 편집 (1/1,000 : 1㎞당)</t>
    <phoneticPr fontId="2" type="noConversion"/>
  </si>
  <si>
    <t>3호표. 준공도면을 이용한 수치지형도 제작</t>
    <phoneticPr fontId="2" type="noConversion"/>
  </si>
  <si>
    <t>제3-1호표 지리조사</t>
    <phoneticPr fontId="2" type="noConversion"/>
  </si>
  <si>
    <t>신규제작</t>
    <phoneticPr fontId="56" type="noConversion"/>
  </si>
  <si>
    <t>수정제작</t>
    <phoneticPr fontId="2" type="noConversion"/>
  </si>
  <si>
    <t>축 척</t>
    <phoneticPr fontId="56" type="noConversion"/>
  </si>
  <si>
    <t>계 수</t>
    <phoneticPr fontId="56" type="noConversion"/>
  </si>
  <si>
    <t>1 : 1,000</t>
    <phoneticPr fontId="2" type="noConversion"/>
  </si>
  <si>
    <t>1 : 2,500</t>
    <phoneticPr fontId="2" type="noConversion"/>
  </si>
  <si>
    <t>1 : 5,000</t>
    <phoneticPr fontId="2" type="noConversion"/>
  </si>
  <si>
    <t>적용계수</t>
    <phoneticPr fontId="2" type="noConversion"/>
  </si>
  <si>
    <t>1 : 1,000 축척</t>
    <phoneticPr fontId="56" type="noConversion"/>
  </si>
  <si>
    <t>1 : 5,000 이하의 축척</t>
    <phoneticPr fontId="2" type="noConversion"/>
  </si>
  <si>
    <t>비고</t>
    <phoneticPr fontId="56" type="noConversion"/>
  </si>
  <si>
    <t>3-2호표 정위치 편집 (1/1,000 : 1㎞당)</t>
    <phoneticPr fontId="2" type="noConversion"/>
  </si>
  <si>
    <t>(1)수량 : 2026년 건설공사 표준품셈 9-5-6. [지도제작] 적용</t>
    <phoneticPr fontId="2" type="noConversion"/>
  </si>
  <si>
    <t>(1)수량 : 2026년 건설공사 표준품셈 9-5-4. [수치지도 작성] 적용</t>
    <phoneticPr fontId="2" type="noConversion"/>
  </si>
  <si>
    <t>특급기술자</t>
    <phoneticPr fontId="2" type="noConversion"/>
  </si>
  <si>
    <t>정보처리기사1급</t>
    <phoneticPr fontId="2" type="noConversion"/>
  </si>
  <si>
    <t>1 : 500</t>
    <phoneticPr fontId="2" type="noConversion"/>
  </si>
  <si>
    <t>1 : 25,000</t>
    <phoneticPr fontId="2" type="noConversion"/>
  </si>
  <si>
    <t>기존도면입력</t>
    <phoneticPr fontId="56" type="noConversion"/>
  </si>
  <si>
    <t>수치도화</t>
    <phoneticPr fontId="2" type="noConversion"/>
  </si>
  <si>
    <t>○ 작업종류에 따른 계수</t>
    <phoneticPr fontId="2" type="noConversion"/>
  </si>
  <si>
    <t>전체 도엽 편집</t>
    <phoneticPr fontId="2" type="noConversion"/>
  </si>
  <si>
    <t>부분 수정 편집</t>
    <phoneticPr fontId="2" type="noConversion"/>
  </si>
  <si>
    <t>적용계수</t>
    <phoneticPr fontId="56" type="noConversion"/>
  </si>
  <si>
    <t>작업종류</t>
    <phoneticPr fontId="56" type="noConversion"/>
  </si>
  <si>
    <t>3-3호표 구조화 편집 (1/1,000 : 1㎞당)</t>
    <phoneticPr fontId="2" type="noConversion"/>
  </si>
  <si>
    <t>○ 축척계수</t>
    <phoneticPr fontId="2" type="noConversion"/>
  </si>
  <si>
    <t>시간당 작업량</t>
    <phoneticPr fontId="56" type="noConversion"/>
  </si>
  <si>
    <t>중급기능사
(지도제작)</t>
    <phoneticPr fontId="2" type="noConversion"/>
  </si>
  <si>
    <t>작업 및 품질관리</t>
    <phoneticPr fontId="56" type="noConversion"/>
  </si>
  <si>
    <t>편집</t>
    <phoneticPr fontId="56" type="noConversion"/>
  </si>
  <si>
    <t>4호표. 최종 도면출력 (1/1000 ; 1㎢당)</t>
    <phoneticPr fontId="2" type="noConversion"/>
  </si>
  <si>
    <t>set</t>
    <phoneticPr fontId="2" type="noConversion"/>
  </si>
  <si>
    <t>제 3-1호표</t>
    <phoneticPr fontId="2" type="noConversion"/>
  </si>
  <si>
    <t>지리조사</t>
    <phoneticPr fontId="2" type="noConversion"/>
  </si>
  <si>
    <t>제 3-2호표</t>
    <phoneticPr fontId="2" type="noConversion"/>
  </si>
  <si>
    <t>정위치 편집</t>
    <phoneticPr fontId="2" type="noConversion"/>
  </si>
  <si>
    <t xml:space="preserve"> - 특급기술자</t>
    <phoneticPr fontId="2" type="noConversion"/>
  </si>
  <si>
    <t xml:space="preserve"> - 초급기술자 </t>
    <phoneticPr fontId="2" type="noConversion"/>
  </si>
  <si>
    <t>구조화 편집</t>
    <phoneticPr fontId="2" type="noConversion"/>
  </si>
  <si>
    <t>3-4호표 도면제작편집 (1/1,000 : 1㎞당)</t>
    <phoneticPr fontId="2" type="noConversion"/>
  </si>
  <si>
    <t>○ 작업일수 산출 :</t>
    <phoneticPr fontId="2" type="noConversion"/>
  </si>
  <si>
    <t>전체 작업일수 산출 : 단위 면적(1㎢) ÷ ( 시간당 작업량 × 8시간 ) × 지형에 따른 증감계수</t>
    <phoneticPr fontId="56" type="noConversion"/>
  </si>
  <si>
    <t>작업비율</t>
    <phoneticPr fontId="56" type="noConversion"/>
  </si>
  <si>
    <t>제3-4호표</t>
    <phoneticPr fontId="2" type="noConversion"/>
  </si>
  <si>
    <t xml:space="preserve"> - 중급기능사(지도제작)</t>
    <phoneticPr fontId="2" type="noConversion"/>
  </si>
  <si>
    <t xml:space="preserve"> - 초급기능사(지도제작)</t>
    <phoneticPr fontId="2" type="noConversion"/>
  </si>
  <si>
    <t>제4호표</t>
    <phoneticPr fontId="2" type="noConversion"/>
  </si>
  <si>
    <t>최종 도면출력</t>
    <phoneticPr fontId="2" type="noConversion"/>
  </si>
  <si>
    <t>제 1호표</t>
    <phoneticPr fontId="2" type="noConversion"/>
  </si>
  <si>
    <t>1호표. 도시기준점 설치/측량</t>
    <phoneticPr fontId="2" type="noConversion"/>
  </si>
  <si>
    <t>2호표. 지하시설물도 작성</t>
    <phoneticPr fontId="2" type="noConversion"/>
  </si>
  <si>
    <t xml:space="preserve">  3-1. 지리조사</t>
    <phoneticPr fontId="2" type="noConversion"/>
  </si>
  <si>
    <t xml:space="preserve">  3-2. 정위치 편집</t>
    <phoneticPr fontId="2" type="noConversion"/>
  </si>
  <si>
    <t xml:space="preserve">  3-3. 구조화 편집</t>
    <phoneticPr fontId="2" type="noConversion"/>
  </si>
  <si>
    <t xml:space="preserve">  3-4. 도면제작편집</t>
    <phoneticPr fontId="2" type="noConversion"/>
  </si>
  <si>
    <t>제 3-3호표</t>
    <phoneticPr fontId="2" type="noConversion"/>
  </si>
  <si>
    <t xml:space="preserve"> 4. 최종도면 출력</t>
    <phoneticPr fontId="2" type="noConversion"/>
  </si>
  <si>
    <t>2-5호표. 하수시설물 조사/측량 (1㎞당)</t>
    <phoneticPr fontId="2" type="noConversion"/>
  </si>
  <si>
    <t>5. 제경비(직접인건비X110%)</t>
    <phoneticPr fontId="2" type="noConversion"/>
  </si>
  <si>
    <t>6. 기술료((직접인건비+제경비)X20%)</t>
    <phoneticPr fontId="2" type="noConversion"/>
  </si>
  <si>
    <t xml:space="preserve"> - 초급기능사(측량)</t>
    <phoneticPr fontId="2" type="noConversion"/>
  </si>
  <si>
    <t xml:space="preserve"> - 중급기능사(측량)</t>
    <phoneticPr fontId="2" type="noConversion"/>
  </si>
  <si>
    <t>중급기능사(측량)</t>
    <phoneticPr fontId="2" type="noConversion"/>
  </si>
  <si>
    <t>예산내역 총괄표</t>
    <phoneticPr fontId="2" type="noConversion"/>
  </si>
  <si>
    <t>용역명</t>
    <phoneticPr fontId="2" type="noConversion"/>
  </si>
  <si>
    <t>소재지</t>
    <phoneticPr fontId="2" type="noConversion"/>
  </si>
  <si>
    <t>※ 용역비 산정의견</t>
    <phoneticPr fontId="2" type="noConversion"/>
  </si>
  <si>
    <t>종   별</t>
    <phoneticPr fontId="2" type="noConversion"/>
  </si>
  <si>
    <t>내  용</t>
    <phoneticPr fontId="2" type="noConversion"/>
  </si>
  <si>
    <t>금   액 (원)</t>
    <phoneticPr fontId="2" type="noConversion"/>
  </si>
  <si>
    <r>
      <rPr>
        <sz val="11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</rPr>
      <t>1. 도로 및 지하시설물 GIS DB</t>
    </r>
    <r>
      <rPr>
        <sz val="11"/>
        <rFont val="맑은 고딕"/>
        <family val="3"/>
        <charset val="129"/>
      </rPr>
      <t xml:space="preserve"> 구축, 수치지형도 제작</t>
    </r>
    <phoneticPr fontId="2" type="noConversion"/>
  </si>
  <si>
    <t>1식</t>
    <phoneticPr fontId="2" type="noConversion"/>
  </si>
  <si>
    <t xml:space="preserve"> 2. 제경비</t>
    <phoneticPr fontId="2" type="noConversion"/>
  </si>
  <si>
    <t>직접인건비 x 110%</t>
    <phoneticPr fontId="2" type="noConversion"/>
  </si>
  <si>
    <t xml:space="preserve"> 3. 기술료</t>
    <phoneticPr fontId="2" type="noConversion"/>
  </si>
  <si>
    <t>(직접인건비 + 제경비) x 20%</t>
    <phoneticPr fontId="2" type="noConversion"/>
  </si>
  <si>
    <t>소        계</t>
    <phoneticPr fontId="2" type="noConversion"/>
  </si>
  <si>
    <r>
      <t xml:space="preserve"> </t>
    </r>
    <r>
      <rPr>
        <sz val="11"/>
        <rFont val="맑은 고딕"/>
        <family val="3"/>
        <charset val="129"/>
      </rPr>
      <t>4. 손해배상공제료</t>
    </r>
    <phoneticPr fontId="55" type="noConversion"/>
  </si>
  <si>
    <t>1식</t>
    <phoneticPr fontId="55" type="noConversion"/>
  </si>
  <si>
    <t>부가가치세</t>
    <phoneticPr fontId="2" type="noConversion"/>
  </si>
  <si>
    <t>1. 건설공사 표준품셈(2026년</t>
    <phoneticPr fontId="2" type="noConversion"/>
  </si>
  <si>
    <t>2. 측량대가의 기준(국토정보원 고시 제2020-1695호)</t>
    <phoneticPr fontId="2" type="noConversion"/>
  </si>
  <si>
    <t>3. 측량기술자 노임단가(2026. 01. 01. 공표)</t>
    <phoneticPr fontId="2" type="noConversion"/>
  </si>
  <si>
    <t>4. 측량 용역설계 활용을 위한 거래 실례가격 조사결과(국토지리정보원, 2026년)</t>
    <phoneticPr fontId="2" type="noConversion"/>
  </si>
  <si>
    <t>엔지니어링 손해배상공제료 산출내역</t>
    <phoneticPr fontId="2" type="noConversion"/>
  </si>
  <si>
    <t>상수도(정수장포함)</t>
    <phoneticPr fontId="2" type="noConversion"/>
  </si>
  <si>
    <t>(VAT 제외)</t>
    <phoneticPr fontId="55" type="noConversion"/>
  </si>
  <si>
    <t>○ 과  업  기  간(년) :</t>
    <phoneticPr fontId="2" type="noConversion"/>
  </si>
  <si>
    <t>○ 추가공사기간(일) :</t>
    <phoneticPr fontId="2" type="noConversion"/>
  </si>
  <si>
    <t>○ 표준담보기간(년) :</t>
    <phoneticPr fontId="2" type="noConversion"/>
  </si>
  <si>
    <t>구  분</t>
    <phoneticPr fontId="2" type="noConversion"/>
  </si>
  <si>
    <t>용역비(원)</t>
    <phoneticPr fontId="2" type="noConversion"/>
  </si>
  <si>
    <t>요율표(%)</t>
    <phoneticPr fontId="2" type="noConversion"/>
  </si>
  <si>
    <t>초과일수(일)</t>
    <phoneticPr fontId="2" type="noConversion"/>
  </si>
  <si>
    <t>공제료(원)</t>
    <phoneticPr fontId="2" type="noConversion"/>
  </si>
  <si>
    <t>기본요율</t>
    <phoneticPr fontId="2" type="noConversion"/>
  </si>
  <si>
    <t>가산요율</t>
    <phoneticPr fontId="2" type="noConversion"/>
  </si>
  <si>
    <t>1단계 공제료</t>
  </si>
  <si>
    <t>5억원 이하</t>
    <phoneticPr fontId="2" type="noConversion"/>
  </si>
  <si>
    <t>5억원 초과 10억원 이하</t>
    <phoneticPr fontId="2" type="noConversion"/>
  </si>
  <si>
    <t>10억원 초과 20억원 이하</t>
    <phoneticPr fontId="2" type="noConversion"/>
  </si>
  <si>
    <t>20억원 초과 30억원 이하</t>
    <phoneticPr fontId="2" type="noConversion"/>
  </si>
  <si>
    <t>30억원 초과 50억원 이하</t>
    <phoneticPr fontId="2" type="noConversion"/>
  </si>
  <si>
    <t>소      계</t>
    <phoneticPr fontId="2" type="noConversion"/>
  </si>
  <si>
    <t>-</t>
    <phoneticPr fontId="2" type="noConversion"/>
  </si>
  <si>
    <t>2단계 공제료</t>
  </si>
  <si>
    <t>손해배상공제료(1단계+2단계)</t>
    <phoneticPr fontId="55" type="noConversion"/>
  </si>
  <si>
    <t>7. 소 계</t>
    <phoneticPr fontId="2" type="noConversion"/>
  </si>
  <si>
    <t>8. 손해배상공제료</t>
    <phoneticPr fontId="2" type="noConversion"/>
  </si>
  <si>
    <t>9. 부가가치세((7+8)*10%)</t>
    <phoneticPr fontId="2" type="noConversion"/>
  </si>
  <si>
    <t>2026년  8월  설계</t>
    <phoneticPr fontId="2" type="noConversion"/>
  </si>
  <si>
    <t>착수일로부터 882일</t>
    <phoneticPr fontId="2" type="noConversion"/>
  </si>
  <si>
    <t>소 계</t>
    <phoneticPr fontId="2" type="noConversion"/>
  </si>
  <si>
    <t>작업요율 적용</t>
    <phoneticPr fontId="2" type="noConversion"/>
  </si>
  <si>
    <t xml:space="preserve">   ※ 평지작업 및 단지공사 특징상 측량시 장애물이나 지장물이 존재하니 아니하고 노선 측량시 개방된 공간에서 측량이 가능하기에 작업효율 0.5을 적용.</t>
    <phoneticPr fontId="143" type="noConversion"/>
  </si>
  <si>
    <t xml:space="preserve">      측량시 지하시설물이 노출되어 있고 되메우기가 진행되지 않은 상태에서 측량이 가능하기에 작업효율을 조정한다.</t>
    <phoneticPr fontId="143" type="noConversion"/>
  </si>
  <si>
    <t>단순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</si>
</sst>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9">
    <numFmt numFmtId="5" formatCode="&quot;₩&quot;#,##0;\-&quot;₩&quot;#,##0"/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.0_ "/>
    <numFmt numFmtId="178" formatCode="#,##0.00_ "/>
    <numFmt numFmtId="179" formatCode="#,##0.0"/>
    <numFmt numFmtId="180" formatCode="0_ "/>
    <numFmt numFmtId="181" formatCode="#,##0_);[Red]\(#,##0\)"/>
    <numFmt numFmtId="182" formatCode="0_);[Red]\(0\)"/>
    <numFmt numFmtId="183" formatCode="mm&quot;월&quot;\ dd&quot;일&quot;"/>
    <numFmt numFmtId="184" formatCode="_(&quot;$&quot;* #,##0.00_);_(&quot;$&quot;* \(#,##0.00\);_(&quot;$&quot;* &quot;-&quot;??_);_(@_)"/>
    <numFmt numFmtId="185" formatCode="_ * #,##0.00_ ;_ * \-#,##0.00_ ;_ * &quot;-&quot;??_ ;_ @_ "/>
    <numFmt numFmtId="186" formatCode="_ * #,##0.00_ ;_ * \-#,##0.00_ ;_ * &quot;-&quot;_ ;_ @_ "/>
    <numFmt numFmtId="187" formatCode="_-* #,##0.000_-;\-* #,##0.000_-;_-* &quot;-&quot;???_-;_-@_-"/>
    <numFmt numFmtId="188" formatCode="_ &quot;₩&quot;* #,##0_ ;_ &quot;₩&quot;* \-#,##0_ ;_ &quot;₩&quot;* &quot;-&quot;_ ;_ @_ "/>
    <numFmt numFmtId="189" formatCode="_ &quot;₩&quot;* #,##0.00_ ;_ &quot;₩&quot;* \-#,##0.00_ ;_ &quot;₩&quot;* &quot;-&quot;??_ ;_ @_ "/>
    <numFmt numFmtId="190" formatCode="_ * #,##0_ ;_ * \-#,##0_ ;_ * &quot;-&quot;_ ;_ @_ "/>
    <numFmt numFmtId="191" formatCode="_ * #,##0_ ;_ * &quot;₩&quot;&quot;₩&quot;&quot;₩&quot;&quot;₩&quot;&quot;₩&quot;\-#,##0_ ;_ * &quot;-&quot;_ ;_ @_ "/>
    <numFmt numFmtId="192" formatCode="00,###"/>
    <numFmt numFmtId="193" formatCode="&quot;₩&quot;#,##0;[Red]&quot;₩&quot;\-#,##0"/>
    <numFmt numFmtId="194" formatCode="&quot;₩&quot;#,##0.00;&quot;₩&quot;&quot;₩&quot;&quot;₩&quot;&quot;₩&quot;&quot;₩&quot;&quot;₩&quot;&quot;₩&quot;&quot;₩&quot;\-#,##0.00"/>
    <numFmt numFmtId="195" formatCode="#,##0\ \ \ \ \ "/>
    <numFmt numFmtId="196" formatCode="_-* #,##0\ _D_M_-;\-* #,##0\ _D_M_-;_-* &quot;-&quot;\ _D_M_-;_-@_-"/>
    <numFmt numFmtId="197" formatCode="_-* #,##0.00\ _D_M_-;\-* #,##0.00\ _D_M_-;_-* &quot;-&quot;??\ _D_M_-;_-@_-"/>
    <numFmt numFmtId="198" formatCode="@\ &quot;주임&quot;"/>
    <numFmt numFmtId="199" formatCode="00#,###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-* #,##0.00_-;\-* #,##0.00_-;_-* &quot;-&quot;_-;_-@_-"/>
    <numFmt numFmtId="203" formatCode="0.00_);[Red]\(0.00\)"/>
    <numFmt numFmtId="204" formatCode="0.0%"/>
    <numFmt numFmtId="205" formatCode="_-* #,##0_-;\-* #,##0_-;_-* &quot;-&quot;???_-;_-@_-"/>
    <numFmt numFmtId="206" formatCode="#,##0\ &quot;원&quot;&quot;절&quot;&quot;사&quot;"/>
    <numFmt numFmtId="207" formatCode="_-* #,##0_-;\-* #,##0_-;_-* &quot;-&quot;??_-;_-@_-"/>
    <numFmt numFmtId="208" formatCode="#,##0;[Red]#,##0"/>
    <numFmt numFmtId="209" formatCode="&quot;₩&quot;#,##0;&quot;₩&quot;&quot;₩&quot;&quot;₩&quot;&quot;₩&quot;&quot;₩&quot;\-#,##0"/>
    <numFmt numFmtId="210" formatCode="#,##0;[Red]&quot;-&quot;#,##0"/>
    <numFmt numFmtId="211" formatCode="_-* #,##0.00_-;&quot;₩&quot;&quot;₩&quot;&quot;₩&quot;\-* #,##0.00_-;_-* &quot;-&quot;??_-;_-@_-"/>
    <numFmt numFmtId="212" formatCode="&quot;₩&quot;#,##0;[Red]&quot;₩&quot;&quot;₩&quot;&quot;₩&quot;&quot;₩&quot;&quot;₩&quot;\-#,##0"/>
    <numFmt numFmtId="213" formatCode="0.0%;[Red]&quot;△&quot;0.0%"/>
    <numFmt numFmtId="214" formatCode="_-* #,##0&quot;₩&quot;\ _D_M_-;&quot;₩&quot;\-* #,##0&quot;₩&quot;\ _D_M_-;_-* &quot;-&quot;&quot;₩&quot;\ _D_M_-;_-@_-"/>
    <numFmt numFmtId="215" formatCode="#,##0.0_);\(#,##0.0\)"/>
    <numFmt numFmtId="216" formatCode="* #,##0.0"/>
    <numFmt numFmtId="217" formatCode="_(* #,##0.0000_);_(* \(#,##0.0000\);_(* &quot;-&quot;??_);_(@_)"/>
    <numFmt numFmtId="218" formatCode="#,##0.00000"/>
    <numFmt numFmtId="219" formatCode="_ * #,##0_ ;_ * &quot;₩&quot;\-#,##0_ ;_ * &quot;-&quot;??_ ;_ @_ "/>
    <numFmt numFmtId="220" formatCode="0.000%"/>
    <numFmt numFmtId="221" formatCode="0.00000000"/>
    <numFmt numFmtId="222" formatCode="0.0%;\(0.0%\)"/>
    <numFmt numFmtId="223" formatCode="0.000&quot;  &quot;"/>
    <numFmt numFmtId="224" formatCode="0.0%;&quot;₩&quot;&quot;₩&quot;&quot;₩&quot;&quot;₩&quot;&quot;₩&quot;&quot;₩&quot;&quot;₩&quot;&quot;₩&quot;&quot;₩&quot;&quot;₩&quot;&quot;₩&quot;&quot;₩&quot;&quot;₩&quot;\(0.0%&quot;₩&quot;&quot;₩&quot;&quot;₩&quot;&quot;₩&quot;&quot;₩&quot;&quot;₩&quot;&quot;₩&quot;&quot;₩&quot;&quot;₩&quot;&quot;₩&quot;&quot;₩&quot;&quot;₩&quot;&quot;₩&quot;\)"/>
    <numFmt numFmtId="225" formatCode="_ * #,##0_ ;_ * &quot;₩&quot;&quot;₩&quot;&quot;₩&quot;\-#,##0_ ;_ * &quot;-&quot;_ ;_ @_ "/>
    <numFmt numFmtId="226" formatCode="0.00000"/>
    <numFmt numFmtId="227" formatCode="&quot;$&quot;#,##0_);[Red]\(&quot;$&quot;#,##0\)"/>
    <numFmt numFmtId="228" formatCode="0.000000"/>
    <numFmt numFmtId="229" formatCode="&quot;₩&quot;#,##0.00;&quot;₩&quot;\-#,##0.00"/>
    <numFmt numFmtId="230" formatCode="_ &quot;₩&quot;* #,##0_ ;_ &quot;₩&quot;* &quot;₩&quot;&quot;₩&quot;\-#,##0_ ;_ &quot;₩&quot;* &quot;-&quot;_ ;_ @_ "/>
    <numFmt numFmtId="231" formatCode="#,##0;&quot;₩&quot;&quot;₩&quot;&quot;₩&quot;&quot;₩&quot;&quot;₩&quot;&quot;₩&quot;&quot;₩&quot;&quot;₩&quot;&quot;₩&quot;&quot;₩&quot;&quot;₩&quot;&quot;₩&quot;&quot;₩&quot;\(#,##0&quot;₩&quot;&quot;₩&quot;&quot;₩&quot;&quot;₩&quot;&quot;₩&quot;&quot;₩&quot;&quot;₩&quot;&quot;₩&quot;&quot;₩&quot;&quot;₩&quot;&quot;₩&quot;&quot;₩&quot;&quot;₩&quot;\)"/>
    <numFmt numFmtId="232" formatCode="_-&quot;₩&quot;* #,##0.00_-;&quot;₩&quot;&quot;₩&quot;&quot;₩&quot;\-&quot;₩&quot;* #,##0.00_-;_-&quot;₩&quot;* &quot;-&quot;??_-;_-@_-"/>
    <numFmt numFmtId="233" formatCode="&quot;₩&quot;#,##0.00;&quot;₩&quot;&quot;₩&quot;&quot;₩&quot;&quot;₩&quot;&quot;₩&quot;\-#,##0.00"/>
    <numFmt numFmtId="234" formatCode="_-[$€-2]* #,##0.00_-;\-[$€-2]* #,##0.00_-;_-[$€-2]* &quot;-&quot;??_-"/>
    <numFmt numFmtId="235" formatCode="###,###,"/>
    <numFmt numFmtId="236" formatCode="General_)"/>
    <numFmt numFmtId="237" formatCode="&quot;₩&quot;#,##0;&quot;₩&quot;\-#,##0"/>
    <numFmt numFmtId="238" formatCode="0.00000%"/>
    <numFmt numFmtId="239" formatCode="yyyy&quot;/&quot;m&quot;/&quot;d"/>
    <numFmt numFmtId="240" formatCode="_ &quot;₩&quot;* #,##0.0000000_ ;_ &quot;₩&quot;* &quot;₩&quot;\-#,##0.0000000_ ;_ &quot;₩&quot;* &quot;-&quot;??_ ;_ @_ "/>
    <numFmt numFmtId="241" formatCode="&quot;₩&quot;#,##0.00;[Red]&quot;₩&quot;\-#,##0.00"/>
    <numFmt numFmtId="242" formatCode="0.0_)"/>
    <numFmt numFmtId="243" formatCode="#.#"/>
    <numFmt numFmtId="244" formatCode="#,##0;[Red]&quot;△&quot;#,##0"/>
    <numFmt numFmtId="245" formatCode="#,##0.0;[Red]&quot;-&quot;#,##0.0"/>
    <numFmt numFmtId="246" formatCode="_ * #,##0.000000_ ;_ * &quot;₩&quot;\-#,##0.000000_ ;_ * &quot;-&quot;??_ ;_ @_ "/>
    <numFmt numFmtId="247" formatCode="_ &quot;SFr.&quot;* #,##0_ ;_ &quot;SFr.&quot;* &quot;₩&quot;&quot;₩&quot;&quot;₩&quot;&quot;₩&quot;&quot;₩&quot;&quot;₩&quot;&quot;₩&quot;&quot;₩&quot;&quot;₩&quot;&quot;₩&quot;&quot;₩&quot;&quot;₩&quot;&quot;₩&quot;\-#,##0_ ;_ &quot;SFr.&quot;* &quot;-&quot;_ ;_ @_ "/>
    <numFmt numFmtId="248" formatCode="#,##0&quot;칸&quot;"/>
    <numFmt numFmtId="249" formatCode="_-&quot;$&quot;* #,##0_-;\-&quot;$&quot;* #,##0_-;_-&quot;$&quot;* &quot;-&quot;_-;_-@_-"/>
    <numFmt numFmtId="250" formatCode="&quot;₩&quot;#,##0.00\ ;\(&quot;₩&quot;#,##0.00\)"/>
    <numFmt numFmtId="251" formatCode="#,###&quot;종&quot;"/>
    <numFmt numFmtId="252" formatCode="_-* #,##0.000_-;\-* #,##0.000_-;_-* &quot;-&quot;??_-;_-@_-"/>
    <numFmt numFmtId="253" formatCode="0.00&quot;km&quot;"/>
    <numFmt numFmtId="254" formatCode="0.00&quot;일&quot;"/>
    <numFmt numFmtId="255" formatCode="_-* #,##0.0_-;\-* #,##0.0_-;_-* &quot;-&quot;??_-;_-@_-"/>
    <numFmt numFmtId="256" formatCode="_-* #,##0.0000_-;\-* #,##0.0000_-;_-* &quot;-&quot;??_-;_-@_-"/>
    <numFmt numFmtId="257" formatCode="0.000&quot;일&quot;"/>
    <numFmt numFmtId="258" formatCode="0.0"/>
    <numFmt numFmtId="259" formatCode="0,000&quot;원&quot;"/>
  </numFmts>
  <fonts count="1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Gulim"/>
      <family val="3"/>
      <charset val="129"/>
    </font>
    <font>
      <sz val="9"/>
      <color indexed="8"/>
      <name val="굴림"/>
      <family val="3"/>
      <charset val="129"/>
    </font>
    <font>
      <b/>
      <sz val="8"/>
      <color indexed="8"/>
      <name val="Gulim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1"/>
      <name val="±¼¸²A¼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굴림체"/>
      <family val="3"/>
      <charset val="129"/>
    </font>
    <font>
      <sz val="11"/>
      <name val="뼻뮝"/>
      <family val="1"/>
      <charset val="129"/>
    </font>
    <font>
      <sz val="10"/>
      <name val="바탕"/>
      <family val="1"/>
      <charset val="129"/>
    </font>
    <font>
      <sz val="10"/>
      <color indexed="12"/>
      <name val="굴림체"/>
      <family val="3"/>
      <charset val="129"/>
    </font>
    <font>
      <sz val="12"/>
      <name val="명조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0"/>
      <name val="돋움체"/>
      <family val="3"/>
      <charset val="129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7"/>
      <name val="Small Fonts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55"/>
      <name val="맑은 고딕"/>
      <family val="3"/>
      <charset val="129"/>
    </font>
    <font>
      <u/>
      <sz val="8.25"/>
      <color indexed="12"/>
      <name val="돋움"/>
      <family val="3"/>
      <charset val="129"/>
    </font>
    <font>
      <sz val="12"/>
      <name val="Times New Roman"/>
      <family val="1"/>
    </font>
    <font>
      <b/>
      <sz val="12"/>
      <color indexed="16"/>
      <name val="±¼¸²A¼"/>
      <family val="3"/>
      <charset val="129"/>
    </font>
    <font>
      <b/>
      <sz val="12"/>
      <name val="바탕체"/>
      <family val="1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u/>
      <sz val="8"/>
      <color indexed="12"/>
      <name val="Times New Roman"/>
      <family val="1"/>
    </font>
    <font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MS Sans Serif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0"/>
      <name val="Geneva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2"/>
      <name val="宋体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2"/>
      <name val="견고딕"/>
      <family val="1"/>
      <charset val="129"/>
    </font>
    <font>
      <b/>
      <sz val="18"/>
      <name val="굴림체"/>
      <family val="3"/>
      <charset val="129"/>
    </font>
    <font>
      <b/>
      <sz val="18"/>
      <name val="맑은 고딕"/>
      <family val="3"/>
      <charset val="129"/>
    </font>
    <font>
      <b/>
      <sz val="14"/>
      <name val="돋움"/>
      <family val="3"/>
      <charset val="129"/>
    </font>
    <font>
      <b/>
      <sz val="12"/>
      <name val="맑은 고딕"/>
      <family val="3"/>
      <charset val="129"/>
    </font>
    <font>
      <b/>
      <sz val="36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name val="돋움"/>
      <family val="3"/>
      <charset val="129"/>
    </font>
    <font>
      <b/>
      <sz val="26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20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7"/>
      <color indexed="8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indexed="9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u/>
      <sz val="11"/>
      <name val="맑은 고딕"/>
      <family val="3"/>
      <charset val="129"/>
    </font>
    <font>
      <b/>
      <sz val="9"/>
      <name val="맑은 고딕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나눔고딕"/>
      <family val="3"/>
      <charset val="129"/>
    </font>
    <font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35">
    <xf numFmtId="0" fontId="0" fillId="0" borderId="0">
      <alignment vertical="center"/>
    </xf>
    <xf numFmtId="38" fontId="26" fillId="0" borderId="1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26" fillId="0" borderId="0"/>
    <xf numFmtId="0" fontId="60" fillId="0" borderId="0"/>
    <xf numFmtId="0" fontId="60" fillId="0" borderId="0"/>
    <xf numFmtId="0" fontId="60" fillId="0" borderId="0"/>
    <xf numFmtId="0" fontId="28" fillId="0" borderId="0"/>
    <xf numFmtId="0" fontId="26" fillId="0" borderId="0"/>
    <xf numFmtId="0" fontId="26" fillId="0" borderId="0"/>
    <xf numFmtId="0" fontId="60" fillId="0" borderId="0"/>
    <xf numFmtId="0" fontId="26" fillId="0" borderId="0"/>
    <xf numFmtId="0" fontId="2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6" fillId="0" borderId="0"/>
    <xf numFmtId="0" fontId="28" fillId="0" borderId="0"/>
    <xf numFmtId="0" fontId="28" fillId="0" borderId="0"/>
    <xf numFmtId="0" fontId="26" fillId="0" borderId="0"/>
    <xf numFmtId="0" fontId="60" fillId="0" borderId="0"/>
    <xf numFmtId="0" fontId="60" fillId="0" borderId="0"/>
    <xf numFmtId="0" fontId="26" fillId="0" borderId="0"/>
    <xf numFmtId="0" fontId="28" fillId="0" borderId="0"/>
    <xf numFmtId="0" fontId="28" fillId="0" borderId="0"/>
    <xf numFmtId="0" fontId="6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0" fillId="0" borderId="0"/>
    <xf numFmtId="0" fontId="28" fillId="0" borderId="0"/>
    <xf numFmtId="0" fontId="2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6" fillId="0" borderId="0"/>
    <xf numFmtId="0" fontId="60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0" fillId="0" borderId="0"/>
    <xf numFmtId="0" fontId="28" fillId="0" borderId="0"/>
    <xf numFmtId="0" fontId="60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60" fillId="0" borderId="0"/>
    <xf numFmtId="0" fontId="60" fillId="0" borderId="0"/>
    <xf numFmtId="0" fontId="29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60" fillId="0" borderId="0"/>
    <xf numFmtId="0" fontId="60" fillId="0" borderId="0"/>
    <xf numFmtId="0" fontId="26" fillId="0" borderId="0"/>
    <xf numFmtId="0" fontId="60" fillId="0" borderId="0"/>
    <xf numFmtId="0" fontId="28" fillId="0" borderId="0"/>
    <xf numFmtId="0" fontId="28" fillId="0" borderId="0"/>
    <xf numFmtId="0" fontId="59" fillId="0" borderId="0" applyFont="0" applyFill="0" applyBorder="0" applyAlignment="0" applyProtection="0"/>
    <xf numFmtId="0" fontId="60" fillId="0" borderId="0"/>
    <xf numFmtId="0" fontId="60" fillId="0" borderId="0"/>
    <xf numFmtId="0" fontId="28" fillId="0" borderId="0"/>
    <xf numFmtId="0" fontId="60" fillId="0" borderId="0"/>
    <xf numFmtId="0" fontId="60" fillId="0" borderId="0"/>
    <xf numFmtId="0" fontId="26" fillId="0" borderId="0"/>
    <xf numFmtId="0" fontId="2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8" fillId="0" borderId="0"/>
    <xf numFmtId="0" fontId="29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0" fillId="0" borderId="0"/>
    <xf numFmtId="0" fontId="60" fillId="0" borderId="0"/>
    <xf numFmtId="0" fontId="26" fillId="0" borderId="0"/>
    <xf numFmtId="0" fontId="29" fillId="0" borderId="0"/>
    <xf numFmtId="0" fontId="60" fillId="0" borderId="0"/>
    <xf numFmtId="0" fontId="26" fillId="0" borderId="0"/>
    <xf numFmtId="0" fontId="28" fillId="0" borderId="0"/>
    <xf numFmtId="0" fontId="26" fillId="0" borderId="0"/>
    <xf numFmtId="0" fontId="59" fillId="0" borderId="0" applyFont="0" applyFill="0" applyBorder="0" applyAlignment="0" applyProtection="0"/>
    <xf numFmtId="0" fontId="60" fillId="0" borderId="0"/>
    <xf numFmtId="0" fontId="26" fillId="0" borderId="0"/>
    <xf numFmtId="0" fontId="26" fillId="0" borderId="0"/>
    <xf numFmtId="0" fontId="5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26" fillId="0" borderId="0"/>
    <xf numFmtId="0" fontId="26" fillId="0" borderId="0"/>
    <xf numFmtId="0" fontId="60" fillId="0" borderId="0"/>
    <xf numFmtId="0" fontId="2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9" fillId="0" borderId="0"/>
    <xf numFmtId="0" fontId="60" fillId="0" borderId="0"/>
    <xf numFmtId="0" fontId="2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9" fillId="0" borderId="0"/>
    <xf numFmtId="0" fontId="26" fillId="0" borderId="0"/>
    <xf numFmtId="0" fontId="32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66" fillId="0" borderId="0"/>
    <xf numFmtId="9" fontId="28" fillId="2" borderId="0"/>
    <xf numFmtId="209" fontId="27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28" fillId="0" borderId="0"/>
    <xf numFmtId="210" fontId="67" fillId="0" borderId="0">
      <alignment vertical="center"/>
    </xf>
    <xf numFmtId="9" fontId="30" fillId="3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9" fontId="27" fillId="0" borderId="0" applyFont="0" applyFill="0" applyBorder="0" applyAlignment="0" applyProtection="0"/>
    <xf numFmtId="190" fontId="68" fillId="0" borderId="0" applyFont="0" applyFill="0" applyBorder="0" applyAlignment="0" applyProtection="0"/>
    <xf numFmtId="0" fontId="26" fillId="0" borderId="2">
      <alignment horizont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protection locked="0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3" applyProtection="0">
      <alignment horizontal="left" vertical="center" wrapText="1"/>
    </xf>
    <xf numFmtId="188" fontId="27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0" fillId="0" borderId="0" applyFont="0" applyFill="0" applyBorder="0" applyAlignment="0" applyProtection="0"/>
    <xf numFmtId="189" fontId="27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11" fontId="27" fillId="0" borderId="0">
      <protection locked="0"/>
    </xf>
    <xf numFmtId="0" fontId="29" fillId="0" borderId="0"/>
    <xf numFmtId="189" fontId="70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0" fillId="0" borderId="0" applyFont="0" applyFill="0" applyBorder="0" applyAlignment="0" applyProtection="0"/>
    <xf numFmtId="191" fontId="27" fillId="3" borderId="0" applyFill="0" applyBorder="0" applyProtection="0">
      <alignment horizontal="right"/>
    </xf>
    <xf numFmtId="185" fontId="27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0" fillId="0" borderId="0" applyFont="0" applyFill="0" applyBorder="0" applyAlignment="0" applyProtection="0"/>
    <xf numFmtId="4" fontId="32" fillId="0" borderId="0">
      <protection locked="0"/>
    </xf>
    <xf numFmtId="212" fontId="27" fillId="0" borderId="0">
      <protection locked="0"/>
    </xf>
    <xf numFmtId="0" fontId="41" fillId="0" borderId="0"/>
    <xf numFmtId="0" fontId="27" fillId="0" borderId="0"/>
    <xf numFmtId="0" fontId="69" fillId="0" borderId="0"/>
    <xf numFmtId="188" fontId="1" fillId="0" borderId="0" applyFill="0" applyBorder="0" applyAlignment="0"/>
    <xf numFmtId="213" fontId="1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216" fontId="1" fillId="0" borderId="0" applyFill="0" applyBorder="0" applyAlignment="0"/>
    <xf numFmtId="217" fontId="60" fillId="0" borderId="0" applyFill="0" applyBorder="0" applyAlignment="0"/>
    <xf numFmtId="218" fontId="1" fillId="0" borderId="0" applyFill="0" applyBorder="0" applyAlignment="0"/>
    <xf numFmtId="0" fontId="1" fillId="0" borderId="0" applyFill="0" applyBorder="0" applyAlignment="0"/>
    <xf numFmtId="219" fontId="1" fillId="0" borderId="0" applyFill="0" applyBorder="0" applyAlignment="0"/>
    <xf numFmtId="0" fontId="1" fillId="0" borderId="0" applyFill="0" applyBorder="0" applyAlignment="0"/>
    <xf numFmtId="213" fontId="1" fillId="0" borderId="0" applyFill="0" applyBorder="0" applyAlignment="0"/>
    <xf numFmtId="220" fontId="1" fillId="0" borderId="0" applyFill="0" applyBorder="0" applyAlignment="0"/>
    <xf numFmtId="221" fontId="1" fillId="0" borderId="0" applyFill="0" applyBorder="0" applyAlignment="0"/>
    <xf numFmtId="222" fontId="60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0" fontId="42" fillId="0" borderId="0"/>
    <xf numFmtId="0" fontId="32" fillId="0" borderId="4">
      <protection locked="0"/>
    </xf>
    <xf numFmtId="190" fontId="68" fillId="0" borderId="0" applyFont="0" applyFill="0" applyBorder="0" applyAlignment="0" applyProtection="0"/>
    <xf numFmtId="0" fontId="28" fillId="0" borderId="0" applyFill="0" applyBorder="0" applyAlignment="0" applyProtection="0"/>
    <xf numFmtId="3" fontId="29" fillId="0" borderId="0" applyFont="0" applyFill="0" applyBorder="0" applyAlignment="0" applyProtection="0"/>
    <xf numFmtId="38" fontId="28" fillId="0" borderId="0" applyFont="0" applyFill="0" applyBorder="0" applyAlignment="0" applyProtection="0"/>
    <xf numFmtId="21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92" fontId="1" fillId="0" borderId="0"/>
    <xf numFmtId="223" fontId="26" fillId="0" borderId="0"/>
    <xf numFmtId="224" fontId="1" fillId="0" borderId="0"/>
    <xf numFmtId="185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225" fontId="54" fillId="0" borderId="0" applyFont="0" applyFill="0" applyBorder="0" applyAlignment="0" applyProtection="0"/>
    <xf numFmtId="0" fontId="71" fillId="0" borderId="0" applyNumberFormat="0" applyAlignment="0">
      <alignment horizontal="left"/>
    </xf>
    <xf numFmtId="0" fontId="59" fillId="0" borderId="0" applyFont="0" applyFill="0" applyBorder="0" applyAlignment="0" applyProtection="0"/>
    <xf numFmtId="226" fontId="1" fillId="0" borderId="0">
      <protection locked="0"/>
    </xf>
    <xf numFmtId="193" fontId="29" fillId="0" borderId="0" applyFont="0" applyFill="0" applyBorder="0" applyAlignment="0" applyProtection="0"/>
    <xf numFmtId="227" fontId="28" fillId="0" borderId="0" applyFont="0" applyFill="0" applyBorder="0" applyAlignment="0" applyProtection="0"/>
    <xf numFmtId="214" fontId="1" fillId="0" borderId="0" applyFont="0" applyFill="0" applyBorder="0" applyAlignment="0" applyProtection="0"/>
    <xf numFmtId="215" fontId="60" fillId="0" borderId="0" applyFont="0" applyFill="0" applyBorder="0" applyAlignment="0" applyProtection="0"/>
    <xf numFmtId="228" fontId="26" fillId="0" borderId="5" applyFill="0" applyBorder="0" applyAlignment="0"/>
    <xf numFmtId="194" fontId="28" fillId="0" borderId="0" applyFont="0" applyFill="0" applyBorder="0" applyAlignment="0" applyProtection="0"/>
    <xf numFmtId="195" fontId="43" fillId="0" borderId="0" applyFont="0" applyFill="0" applyBorder="0" applyAlignment="0" applyProtection="0"/>
    <xf numFmtId="183" fontId="1" fillId="0" borderId="0"/>
    <xf numFmtId="0" fontId="28" fillId="0" borderId="0" applyFont="0" applyFill="0" applyBorder="0" applyAlignment="0" applyProtection="0"/>
    <xf numFmtId="14" fontId="72" fillId="0" borderId="0" applyFill="0" applyBorder="0" applyAlignment="0"/>
    <xf numFmtId="229" fontId="1" fillId="0" borderId="0">
      <protection locked="0"/>
    </xf>
    <xf numFmtId="196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8" fontId="1" fillId="0" borderId="0"/>
    <xf numFmtId="230" fontId="26" fillId="0" borderId="0"/>
    <xf numFmtId="231" fontId="1" fillId="0" borderId="0"/>
    <xf numFmtId="232" fontId="27" fillId="0" borderId="0">
      <protection locked="0"/>
    </xf>
    <xf numFmtId="233" fontId="27" fillId="0" borderId="0">
      <protection locked="0"/>
    </xf>
    <xf numFmtId="213" fontId="1" fillId="0" borderId="0" applyFill="0" applyBorder="0" applyAlignment="0"/>
    <xf numFmtId="220" fontId="1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213" fontId="1" fillId="0" borderId="0" applyFill="0" applyBorder="0" applyAlignment="0"/>
    <xf numFmtId="220" fontId="1" fillId="0" borderId="0" applyFill="0" applyBorder="0" applyAlignment="0"/>
    <xf numFmtId="221" fontId="1" fillId="0" borderId="0" applyFill="0" applyBorder="0" applyAlignment="0"/>
    <xf numFmtId="222" fontId="60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0" fontId="73" fillId="0" borderId="0" applyNumberFormat="0" applyAlignment="0">
      <alignment horizontal="left"/>
    </xf>
    <xf numFmtId="234" fontId="43" fillId="0" borderId="0" applyFont="0" applyFill="0" applyBorder="0" applyAlignment="0" applyProtection="0"/>
    <xf numFmtId="234" fontId="33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2" fontId="28" fillId="0" borderId="0" applyFont="0" applyFill="0" applyBorder="0" applyAlignment="0" applyProtection="0"/>
    <xf numFmtId="38" fontId="45" fillId="18" borderId="0" applyNumberFormat="0" applyBorder="0" applyAlignment="0" applyProtection="0"/>
    <xf numFmtId="0" fontId="46" fillId="0" borderId="0">
      <alignment horizontal="left"/>
    </xf>
    <xf numFmtId="0" fontId="47" fillId="0" borderId="6" applyNumberFormat="0" applyAlignment="0" applyProtection="0">
      <alignment horizontal="left" vertical="center"/>
    </xf>
    <xf numFmtId="0" fontId="47" fillId="0" borderId="7">
      <alignment horizontal="left" vertical="center"/>
    </xf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0" fontId="28" fillId="19" borderId="8"/>
    <xf numFmtId="0" fontId="49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10" fontId="45" fillId="20" borderId="5" applyNumberFormat="0" applyBorder="0" applyAlignment="0" applyProtection="0"/>
    <xf numFmtId="23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5" fillId="0" borderId="0" applyNumberFormat="0" applyFont="0" applyFill="0" applyBorder="0" applyProtection="0">
      <alignment horizontal="left" vertical="center"/>
    </xf>
    <xf numFmtId="213" fontId="1" fillId="0" borderId="0" applyFill="0" applyBorder="0" applyAlignment="0"/>
    <xf numFmtId="220" fontId="1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213" fontId="1" fillId="0" borderId="0" applyFill="0" applyBorder="0" applyAlignment="0"/>
    <xf numFmtId="220" fontId="1" fillId="0" borderId="0" applyFill="0" applyBorder="0" applyAlignment="0"/>
    <xf numFmtId="221" fontId="1" fillId="0" borderId="0" applyFill="0" applyBorder="0" applyAlignment="0"/>
    <xf numFmtId="222" fontId="60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236" fontId="76" fillId="0" borderId="0">
      <alignment horizontal="left"/>
    </xf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0" fillId="0" borderId="9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90" fontId="68" fillId="0" borderId="0" applyFont="0" applyFill="0" applyBorder="0" applyAlignment="0" applyProtection="0"/>
    <xf numFmtId="37" fontId="51" fillId="0" borderId="0"/>
    <xf numFmtId="0" fontId="28" fillId="0" borderId="0" applyNumberFormat="0" applyFill="0" applyBorder="0" applyAlignment="0" applyProtection="0"/>
    <xf numFmtId="199" fontId="1" fillId="0" borderId="0"/>
    <xf numFmtId="0" fontId="26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37" fontId="1" fillId="0" borderId="0">
      <protection locked="0"/>
    </xf>
    <xf numFmtId="21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239" fontId="1" fillId="0" borderId="0" applyFont="0" applyFill="0" applyBorder="0" applyAlignment="0" applyProtection="0"/>
    <xf numFmtId="10" fontId="28" fillId="0" borderId="0" applyFont="0" applyFill="0" applyBorder="0" applyAlignment="0" applyProtection="0"/>
    <xf numFmtId="240" fontId="1" fillId="0" borderId="0" applyFont="0" applyFill="0" applyBorder="0" applyAlignment="0" applyProtection="0"/>
    <xf numFmtId="213" fontId="1" fillId="0" borderId="0" applyFill="0" applyBorder="0" applyAlignment="0"/>
    <xf numFmtId="220" fontId="1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213" fontId="1" fillId="0" borderId="0" applyFill="0" applyBorder="0" applyAlignment="0"/>
    <xf numFmtId="220" fontId="1" fillId="0" borderId="0" applyFill="0" applyBorder="0" applyAlignment="0"/>
    <xf numFmtId="221" fontId="1" fillId="0" borderId="0" applyFill="0" applyBorder="0" applyAlignment="0"/>
    <xf numFmtId="222" fontId="60" fillId="0" borderId="0" applyFill="0" applyBorder="0" applyAlignment="0"/>
    <xf numFmtId="214" fontId="1" fillId="0" borderId="0" applyFill="0" applyBorder="0" applyAlignment="0"/>
    <xf numFmtId="215" fontId="60" fillId="0" borderId="0" applyFill="0" applyBorder="0" applyAlignment="0"/>
    <xf numFmtId="9" fontId="77" fillId="0" borderId="0" applyFont="0" applyFill="0" applyProtection="0"/>
    <xf numFmtId="241" fontId="1" fillId="0" borderId="0" applyNumberFormat="0" applyFill="0" applyBorder="0" applyAlignment="0" applyProtection="0">
      <alignment horizontal="left"/>
    </xf>
    <xf numFmtId="0" fontId="77" fillId="0" borderId="0"/>
    <xf numFmtId="0" fontId="28" fillId="0" borderId="0"/>
    <xf numFmtId="0" fontId="50" fillId="0" borderId="0"/>
    <xf numFmtId="40" fontId="78" fillId="0" borderId="0" applyBorder="0">
      <alignment horizontal="right"/>
    </xf>
    <xf numFmtId="242" fontId="79" fillId="0" borderId="0">
      <alignment horizontal="center"/>
    </xf>
    <xf numFmtId="49" fontId="72" fillId="0" borderId="0" applyFill="0" applyBorder="0" applyAlignment="0"/>
    <xf numFmtId="240" fontId="1" fillId="0" borderId="0" applyFill="0" applyBorder="0" applyAlignment="0"/>
    <xf numFmtId="243" fontId="1" fillId="0" borderId="0" applyFill="0" applyBorder="0" applyAlignment="0"/>
    <xf numFmtId="244" fontId="1" fillId="0" borderId="0" applyFill="0" applyBorder="0" applyAlignment="0"/>
    <xf numFmtId="245" fontId="1" fillId="0" borderId="0" applyFill="0" applyBorder="0" applyAlignment="0"/>
    <xf numFmtId="0" fontId="27" fillId="0" borderId="0"/>
    <xf numFmtId="0" fontId="52" fillId="18" borderId="0">
      <alignment horizontal="centerContinuous"/>
    </xf>
    <xf numFmtId="0" fontId="53" fillId="0" borderId="0" applyFill="0" applyBorder="0" applyProtection="0">
      <alignment horizontal="centerContinuous" vertical="center"/>
    </xf>
    <xf numFmtId="0" fontId="54" fillId="3" borderId="0" applyFill="0" applyBorder="0" applyProtection="0">
      <alignment horizontal="center" vertical="center"/>
    </xf>
    <xf numFmtId="0" fontId="28" fillId="0" borderId="4" applyNumberFormat="0" applyFont="0" applyFill="0" applyAlignment="0" applyProtection="0"/>
    <xf numFmtId="0" fontId="55" fillId="0" borderId="2">
      <alignment horizontal="left"/>
    </xf>
    <xf numFmtId="24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0" fontId="80" fillId="0" borderId="0" applyNumberFormat="0" applyFont="0" applyFill="0" applyBorder="0" applyProtection="0">
      <alignment horizontal="center" vertical="center" wrapText="1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5" borderId="10" applyNumberFormat="0" applyAlignment="0" applyProtection="0">
      <alignment vertical="center"/>
    </xf>
    <xf numFmtId="184" fontId="1" fillId="0" borderId="0">
      <protection locked="0"/>
    </xf>
    <xf numFmtId="2" fontId="81" fillId="0" borderId="0" applyFont="0" applyFill="0" applyBorder="0" applyAlignment="0" applyProtection="0"/>
    <xf numFmtId="0" fontId="31" fillId="0" borderId="0">
      <protection locked="0"/>
    </xf>
    <xf numFmtId="0" fontId="82" fillId="0" borderId="0" applyNumberFormat="0" applyFill="0" applyBorder="0" applyAlignment="0" applyProtection="0"/>
    <xf numFmtId="0" fontId="31" fillId="0" borderId="0">
      <protection locked="0"/>
    </xf>
    <xf numFmtId="0" fontId="83" fillId="0" borderId="0" applyNumberFormat="0" applyFill="0" applyBorder="0" applyAlignment="0" applyProtection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247" fontId="1" fillId="0" borderId="0"/>
    <xf numFmtId="182" fontId="1" fillId="0" borderId="0" applyNumberFormat="0" applyFill="0" applyBorder="0" applyAlignment="0">
      <alignment horizontal="left"/>
    </xf>
    <xf numFmtId="208" fontId="84" fillId="0" borderId="3">
      <alignment horizontal="right" vertical="center"/>
    </xf>
    <xf numFmtId="0" fontId="13" fillId="5" borderId="0" applyNumberFormat="0" applyBorder="0" applyAlignment="0" applyProtection="0">
      <alignment vertical="center"/>
    </xf>
    <xf numFmtId="0" fontId="32" fillId="0" borderId="0">
      <protection locked="0"/>
    </xf>
    <xf numFmtId="0" fontId="81" fillId="0" borderId="0" applyFont="0" applyFill="0" applyBorder="0" applyAlignment="0" applyProtection="0"/>
    <xf numFmtId="0" fontId="85" fillId="0" borderId="0">
      <alignment vertical="center"/>
    </xf>
    <xf numFmtId="3" fontId="29" fillId="0" borderId="11">
      <alignment horizontal="center"/>
    </xf>
    <xf numFmtId="0" fontId="3" fillId="0" borderId="3">
      <alignment horizontal="center" vertical="center"/>
    </xf>
    <xf numFmtId="0" fontId="32" fillId="0" borderId="0">
      <protection locked="0"/>
    </xf>
    <xf numFmtId="0" fontId="81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26" borderId="12" applyNumberFormat="0" applyFont="0" applyAlignment="0" applyProtection="0">
      <alignment vertical="center"/>
    </xf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3" fillId="3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4" fillId="0" borderId="0"/>
    <xf numFmtId="0" fontId="1" fillId="0" borderId="13" applyBorder="0"/>
    <xf numFmtId="0" fontId="88" fillId="0" borderId="0"/>
    <xf numFmtId="176" fontId="35" fillId="0" borderId="3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14" applyNumberFormat="0" applyAlignment="0" applyProtection="0">
      <alignment vertical="center"/>
    </xf>
    <xf numFmtId="0" fontId="37" fillId="0" borderId="15"/>
    <xf numFmtId="4" fontId="37" fillId="0" borderId="13"/>
    <xf numFmtId="248" fontId="1" fillId="0" borderId="13"/>
    <xf numFmtId="0" fontId="1" fillId="0" borderId="13"/>
    <xf numFmtId="0" fontId="3" fillId="0" borderId="3">
      <alignment horizontal="center" vertical="center"/>
    </xf>
    <xf numFmtId="185" fontId="1" fillId="0" borderId="0">
      <alignment vertical="center"/>
    </xf>
    <xf numFmtId="210" fontId="8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6" fontId="28" fillId="0" borderId="0" applyFont="0" applyFill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60" fillId="0" borderId="0"/>
    <xf numFmtId="0" fontId="26" fillId="0" borderId="0"/>
    <xf numFmtId="0" fontId="90" fillId="0" borderId="16"/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36" fillId="0" borderId="0">
      <alignment vertical="center"/>
    </xf>
    <xf numFmtId="0" fontId="91" fillId="0" borderId="0">
      <alignment horizontal="center" vertical="center"/>
    </xf>
    <xf numFmtId="0" fontId="66" fillId="0" borderId="0"/>
    <xf numFmtId="0" fontId="19" fillId="9" borderId="10" applyNumberFormat="0" applyAlignment="0" applyProtection="0">
      <alignment vertical="center"/>
    </xf>
    <xf numFmtId="4" fontId="32" fillId="0" borderId="0">
      <protection locked="0"/>
    </xf>
    <xf numFmtId="0" fontId="37" fillId="0" borderId="0"/>
    <xf numFmtId="4" fontId="81" fillId="0" borderId="0" applyFont="0" applyFill="0" applyBorder="0" applyAlignment="0" applyProtection="0"/>
    <xf numFmtId="4" fontId="32" fillId="0" borderId="0">
      <protection locked="0"/>
    </xf>
    <xf numFmtId="176" fontId="1" fillId="0" borderId="0">
      <protection locked="0"/>
    </xf>
    <xf numFmtId="3" fontId="8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0" borderId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25" fillId="25" borderId="22" applyNumberFormat="0" applyAlignment="0" applyProtection="0">
      <alignment vertical="center"/>
    </xf>
    <xf numFmtId="0" fontId="3" fillId="0" borderId="3" applyFill="0" applyProtection="0">
      <alignment horizontal="center" vertical="center"/>
    </xf>
    <xf numFmtId="190" fontId="26" fillId="0" borderId="0" applyFont="0" applyFill="0" applyBorder="0" applyAlignment="0" applyProtection="0"/>
    <xf numFmtId="186" fontId="1" fillId="3" borderId="0" applyFill="0" applyBorder="0" applyProtection="0">
      <alignment horizontal="right"/>
    </xf>
    <xf numFmtId="185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26" fillId="0" borderId="0">
      <protection locked="0"/>
    </xf>
    <xf numFmtId="10" fontId="81" fillId="0" borderId="0" applyFont="0" applyFill="0" applyBorder="0" applyAlignment="0" applyProtection="0"/>
    <xf numFmtId="0" fontId="28" fillId="0" borderId="0"/>
    <xf numFmtId="0" fontId="9" fillId="0" borderId="0">
      <alignment vertical="center"/>
    </xf>
    <xf numFmtId="0" fontId="1" fillId="0" borderId="0"/>
    <xf numFmtId="0" fontId="1" fillId="0" borderId="0">
      <alignment vertical="center"/>
    </xf>
    <xf numFmtId="0" fontId="9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6" fillId="0" borderId="3">
      <alignment vertical="center" wrapText="1"/>
    </xf>
    <xf numFmtId="0" fontId="65" fillId="0" borderId="0" applyNumberFormat="0" applyFill="0" applyBorder="0" applyAlignment="0" applyProtection="0">
      <alignment vertical="top"/>
      <protection locked="0"/>
    </xf>
    <xf numFmtId="5" fontId="1" fillId="0" borderId="0" applyBorder="0"/>
    <xf numFmtId="0" fontId="32" fillId="0" borderId="4">
      <protection locked="0"/>
    </xf>
    <xf numFmtId="0" fontId="81" fillId="0" borderId="4" applyNumberFormat="0" applyFont="0" applyFill="0" applyAlignment="0" applyProtection="0"/>
    <xf numFmtId="24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26" fillId="0" borderId="0">
      <protection locked="0"/>
    </xf>
    <xf numFmtId="250" fontId="81" fillId="0" borderId="0" applyFont="0" applyFill="0" applyBorder="0" applyAlignment="0" applyProtection="0"/>
    <xf numFmtId="187" fontId="1" fillId="0" borderId="0">
      <protection locked="0"/>
    </xf>
    <xf numFmtId="237" fontId="8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71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Continuous" vertical="center"/>
    </xf>
    <xf numFmtId="0" fontId="5" fillId="0" borderId="24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178" fontId="5" fillId="0" borderId="5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8" fontId="5" fillId="0" borderId="2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8" fontId="5" fillId="0" borderId="23" xfId="0" applyNumberFormat="1" applyFont="1" applyBorder="1">
      <alignment vertical="center"/>
    </xf>
    <xf numFmtId="0" fontId="5" fillId="0" borderId="24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177" fontId="8" fillId="0" borderId="5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29" borderId="0" xfId="0" applyFont="1" applyFill="1">
      <alignment vertical="center"/>
    </xf>
    <xf numFmtId="176" fontId="4" fillId="29" borderId="0" xfId="0" applyNumberFormat="1" applyFont="1" applyFill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57" fillId="0" borderId="5" xfId="0" applyFont="1" applyBorder="1" applyAlignment="1">
      <alignment horizontal="left" vertical="distributed"/>
    </xf>
    <xf numFmtId="0" fontId="57" fillId="0" borderId="5" xfId="0" applyFont="1" applyBorder="1" applyAlignment="1">
      <alignment vertical="distributed"/>
    </xf>
    <xf numFmtId="0" fontId="57" fillId="0" borderId="5" xfId="0" applyFont="1" applyBorder="1" applyAlignment="1">
      <alignment horizontal="center" vertical="distributed"/>
    </xf>
    <xf numFmtId="181" fontId="57" fillId="0" borderId="5" xfId="0" applyNumberFormat="1" applyFont="1" applyBorder="1" applyAlignment="1">
      <alignment vertical="distributed"/>
    </xf>
    <xf numFmtId="181" fontId="6" fillId="0" borderId="5" xfId="0" applyNumberFormat="1" applyFont="1" applyBorder="1">
      <alignment vertical="center"/>
    </xf>
    <xf numFmtId="0" fontId="58" fillId="0" borderId="5" xfId="0" applyFont="1" applyBorder="1">
      <alignment vertical="center"/>
    </xf>
    <xf numFmtId="0" fontId="58" fillId="0" borderId="5" xfId="0" applyFont="1" applyBorder="1" applyAlignment="1">
      <alignment horizontal="center" vertical="distributed"/>
    </xf>
    <xf numFmtId="0" fontId="58" fillId="0" borderId="5" xfId="0" applyFont="1" applyBorder="1" applyAlignment="1">
      <alignment vertical="distributed"/>
    </xf>
    <xf numFmtId="181" fontId="8" fillId="0" borderId="5" xfId="0" applyNumberFormat="1" applyFont="1" applyBorder="1">
      <alignment vertical="center"/>
    </xf>
    <xf numFmtId="0" fontId="61" fillId="0" borderId="0" xfId="3107" applyFont="1"/>
    <xf numFmtId="0" fontId="62" fillId="0" borderId="0" xfId="3117" applyFont="1" applyAlignment="1">
      <alignment horizontal="center" vertical="center"/>
    </xf>
    <xf numFmtId="0" fontId="63" fillId="0" borderId="0" xfId="3117" applyFont="1">
      <alignment vertical="center"/>
    </xf>
    <xf numFmtId="204" fontId="64" fillId="0" borderId="0" xfId="3117" applyNumberFormat="1" applyFont="1">
      <alignment vertical="center"/>
    </xf>
    <xf numFmtId="0" fontId="61" fillId="0" borderId="0" xfId="3117" applyFont="1">
      <alignment vertical="center"/>
    </xf>
    <xf numFmtId="0" fontId="93" fillId="0" borderId="0" xfId="3107" applyFont="1" applyAlignment="1">
      <alignment horizontal="center" vertical="center"/>
    </xf>
    <xf numFmtId="0" fontId="95" fillId="0" borderId="0" xfId="3107" applyFont="1" applyAlignment="1">
      <alignment vertical="center"/>
    </xf>
    <xf numFmtId="180" fontId="58" fillId="3" borderId="6" xfId="3045" applyNumberFormat="1" applyFont="1" applyFill="1" applyBorder="1" applyAlignment="1">
      <alignment horizontal="center" vertical="center"/>
    </xf>
    <xf numFmtId="0" fontId="58" fillId="3" borderId="6" xfId="3117" applyFont="1" applyFill="1" applyBorder="1" applyAlignment="1">
      <alignment horizontal="center" vertical="center"/>
    </xf>
    <xf numFmtId="41" fontId="58" fillId="3" borderId="6" xfId="3064" applyFont="1" applyFill="1" applyBorder="1" applyAlignment="1">
      <alignment vertical="center"/>
    </xf>
    <xf numFmtId="183" fontId="58" fillId="3" borderId="49" xfId="3107" applyNumberFormat="1" applyFont="1" applyFill="1" applyBorder="1" applyAlignment="1">
      <alignment horizontal="center" vertical="center"/>
    </xf>
    <xf numFmtId="43" fontId="63" fillId="0" borderId="0" xfId="3117" applyNumberFormat="1" applyFont="1">
      <alignment vertical="center"/>
    </xf>
    <xf numFmtId="41" fontId="61" fillId="0" borderId="0" xfId="3117" applyNumberFormat="1" applyFont="1">
      <alignment vertical="center"/>
    </xf>
    <xf numFmtId="0" fontId="94" fillId="0" borderId="0" xfId="0" applyFont="1">
      <alignment vertical="center"/>
    </xf>
    <xf numFmtId="0" fontId="98" fillId="0" borderId="0" xfId="0" applyFont="1">
      <alignment vertical="center"/>
    </xf>
    <xf numFmtId="0" fontId="94" fillId="0" borderId="96" xfId="0" applyFont="1" applyBorder="1">
      <alignment vertical="center"/>
    </xf>
    <xf numFmtId="0" fontId="94" fillId="0" borderId="9" xfId="0" applyFont="1" applyBorder="1">
      <alignment vertical="center"/>
    </xf>
    <xf numFmtId="0" fontId="94" fillId="0" borderId="97" xfId="0" applyFont="1" applyBorder="1">
      <alignment vertical="center"/>
    </xf>
    <xf numFmtId="41" fontId="63" fillId="0" borderId="0" xfId="3117" applyNumberFormat="1" applyFont="1">
      <alignment vertical="center"/>
    </xf>
    <xf numFmtId="0" fontId="100" fillId="0" borderId="0" xfId="0" applyFont="1">
      <alignment vertical="center"/>
    </xf>
    <xf numFmtId="0" fontId="100" fillId="0" borderId="93" xfId="0" applyFont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0" borderId="85" xfId="0" applyFont="1" applyBorder="1">
      <alignment vertical="center"/>
    </xf>
    <xf numFmtId="0" fontId="100" fillId="0" borderId="0" xfId="0" applyFont="1" applyBorder="1">
      <alignment vertical="center"/>
    </xf>
    <xf numFmtId="0" fontId="100" fillId="0" borderId="95" xfId="0" applyFont="1" applyBorder="1">
      <alignment vertical="center"/>
    </xf>
    <xf numFmtId="0" fontId="100" fillId="0" borderId="0" xfId="0" quotePrefix="1" applyFont="1" applyBorder="1">
      <alignment vertical="center"/>
    </xf>
    <xf numFmtId="41" fontId="100" fillId="0" borderId="0" xfId="0" applyNumberFormat="1" applyFont="1" applyBorder="1">
      <alignment vertical="center"/>
    </xf>
    <xf numFmtId="41" fontId="102" fillId="32" borderId="34" xfId="3064" applyFont="1" applyFill="1" applyBorder="1" applyAlignment="1">
      <alignment vertical="center"/>
    </xf>
    <xf numFmtId="41" fontId="102" fillId="32" borderId="35" xfId="3064" applyFont="1" applyFill="1" applyBorder="1" applyAlignment="1">
      <alignment vertical="center"/>
    </xf>
    <xf numFmtId="41" fontId="102" fillId="32" borderId="36" xfId="3064" applyFont="1" applyFill="1" applyBorder="1" applyAlignment="1">
      <alignment vertical="center"/>
    </xf>
    <xf numFmtId="183" fontId="102" fillId="32" borderId="44" xfId="3107" applyNumberFormat="1" applyFont="1" applyFill="1" applyBorder="1" applyAlignment="1">
      <alignment horizontal="center" vertical="center"/>
    </xf>
    <xf numFmtId="205" fontId="103" fillId="0" borderId="25" xfId="3117" applyNumberFormat="1" applyFont="1" applyBorder="1" applyAlignment="1">
      <alignment horizontal="center" vertical="center"/>
    </xf>
    <xf numFmtId="0" fontId="103" fillId="0" borderId="26" xfId="3117" applyFont="1" applyBorder="1" applyAlignment="1">
      <alignment horizontal="center" vertical="center"/>
    </xf>
    <xf numFmtId="41" fontId="103" fillId="0" borderId="27" xfId="3064" applyFont="1" applyBorder="1" applyAlignment="1">
      <alignment vertical="center"/>
    </xf>
    <xf numFmtId="41" fontId="103" fillId="0" borderId="2" xfId="3064" applyFont="1" applyBorder="1" applyAlignment="1">
      <alignment vertical="center"/>
    </xf>
    <xf numFmtId="41" fontId="103" fillId="0" borderId="28" xfId="3064" applyFont="1" applyBorder="1" applyAlignment="1">
      <alignment vertical="center"/>
    </xf>
    <xf numFmtId="183" fontId="103" fillId="0" borderId="42" xfId="3107" applyNumberFormat="1" applyFont="1" applyBorder="1" applyAlignment="1">
      <alignment horizontal="center" vertical="center"/>
    </xf>
    <xf numFmtId="187" fontId="102" fillId="32" borderId="25" xfId="3117" applyNumberFormat="1" applyFont="1" applyFill="1" applyBorder="1" applyAlignment="1">
      <alignment horizontal="center" vertical="center"/>
    </xf>
    <xf numFmtId="0" fontId="102" fillId="32" borderId="26" xfId="3117" applyFont="1" applyFill="1" applyBorder="1" applyAlignment="1">
      <alignment horizontal="center" vertical="center"/>
    </xf>
    <xf numFmtId="41" fontId="102" fillId="32" borderId="27" xfId="3064" applyFont="1" applyFill="1" applyBorder="1" applyAlignment="1">
      <alignment vertical="center"/>
    </xf>
    <xf numFmtId="41" fontId="102" fillId="32" borderId="2" xfId="3064" applyFont="1" applyFill="1" applyBorder="1" applyAlignment="1">
      <alignment vertical="center"/>
    </xf>
    <xf numFmtId="183" fontId="102" fillId="32" borderId="42" xfId="3107" applyNumberFormat="1" applyFont="1" applyFill="1" applyBorder="1" applyAlignment="1">
      <alignment horizontal="center" vertical="center"/>
    </xf>
    <xf numFmtId="187" fontId="103" fillId="0" borderId="25" xfId="3117" applyNumberFormat="1" applyFont="1" applyBorder="1" applyAlignment="1">
      <alignment horizontal="center" vertical="center"/>
    </xf>
    <xf numFmtId="183" fontId="103" fillId="0" borderId="42" xfId="3107" applyNumberFormat="1" applyFont="1" applyBorder="1" applyAlignment="1">
      <alignment horizontal="center" vertical="center" wrapText="1"/>
    </xf>
    <xf numFmtId="0" fontId="102" fillId="0" borderId="37" xfId="3117" applyFont="1" applyBorder="1">
      <alignment vertical="center"/>
    </xf>
    <xf numFmtId="0" fontId="102" fillId="0" borderId="38" xfId="3117" applyFont="1" applyBorder="1">
      <alignment vertical="center"/>
    </xf>
    <xf numFmtId="41" fontId="102" fillId="0" borderId="13" xfId="3064" applyFont="1" applyFill="1" applyBorder="1" applyAlignment="1">
      <alignment vertical="center"/>
    </xf>
    <xf numFmtId="41" fontId="102" fillId="0" borderId="39" xfId="3064" applyFont="1" applyFill="1" applyBorder="1" applyAlignment="1">
      <alignment vertical="center"/>
    </xf>
    <xf numFmtId="41" fontId="102" fillId="0" borderId="40" xfId="3064" applyFont="1" applyFill="1" applyBorder="1" applyAlignment="1">
      <alignment vertical="center"/>
    </xf>
    <xf numFmtId="0" fontId="102" fillId="0" borderId="43" xfId="3117" applyFont="1" applyBorder="1">
      <alignment vertical="center"/>
    </xf>
    <xf numFmtId="0" fontId="104" fillId="31" borderId="85" xfId="2768" applyFont="1" applyFill="1" applyBorder="1" applyAlignment="1">
      <alignment horizontal="left" vertical="center"/>
    </xf>
    <xf numFmtId="202" fontId="106" fillId="31" borderId="0" xfId="3064" applyNumberFormat="1" applyFont="1" applyFill="1" applyBorder="1" applyAlignment="1">
      <alignment horizontal="centerContinuous" vertical="center"/>
    </xf>
    <xf numFmtId="0" fontId="106" fillId="31" borderId="0" xfId="2768" applyFont="1" applyFill="1" applyBorder="1" applyAlignment="1">
      <alignment horizontal="centerContinuous" vertical="center"/>
    </xf>
    <xf numFmtId="0" fontId="108" fillId="3" borderId="0" xfId="2768" applyFont="1" applyFill="1" applyAlignment="1">
      <alignment horizontal="centerContinuous" vertical="center"/>
    </xf>
    <xf numFmtId="0" fontId="108" fillId="0" borderId="0" xfId="2768" applyFont="1" applyAlignment="1">
      <alignment vertical="center"/>
    </xf>
    <xf numFmtId="0" fontId="106" fillId="0" borderId="0" xfId="2768" applyFont="1" applyAlignment="1">
      <alignment vertical="center"/>
    </xf>
    <xf numFmtId="0" fontId="109" fillId="0" borderId="0" xfId="2768" applyFont="1" applyAlignment="1">
      <alignment vertical="center"/>
    </xf>
    <xf numFmtId="0" fontId="106" fillId="31" borderId="0" xfId="2768" applyFont="1" applyFill="1" applyBorder="1" applyAlignment="1">
      <alignment horizontal="center" vertical="center"/>
    </xf>
    <xf numFmtId="0" fontId="106" fillId="30" borderId="0" xfId="2768" applyFont="1" applyFill="1" applyAlignment="1">
      <alignment horizontal="center" vertical="center"/>
    </xf>
    <xf numFmtId="41" fontId="108" fillId="0" borderId="0" xfId="2768" applyNumberFormat="1" applyFont="1" applyAlignment="1">
      <alignment horizontal="center" vertical="center"/>
    </xf>
    <xf numFmtId="0" fontId="106" fillId="0" borderId="0" xfId="0" applyFont="1">
      <alignment vertical="center"/>
    </xf>
    <xf numFmtId="0" fontId="106" fillId="0" borderId="0" xfId="2768" applyFont="1" applyAlignment="1">
      <alignment horizontal="center" vertical="center"/>
    </xf>
    <xf numFmtId="0" fontId="110" fillId="0" borderId="0" xfId="2768" applyFont="1" applyAlignment="1">
      <alignment horizontal="center" vertical="center"/>
    </xf>
    <xf numFmtId="0" fontId="111" fillId="31" borderId="78" xfId="2768" applyFont="1" applyFill="1" applyBorder="1" applyAlignment="1">
      <alignment horizontal="left" vertical="center"/>
    </xf>
    <xf numFmtId="202" fontId="111" fillId="31" borderId="60" xfId="3064" applyNumberFormat="1" applyFont="1" applyFill="1" applyBorder="1" applyAlignment="1">
      <alignment horizontal="centerContinuous" vertical="center"/>
    </xf>
    <xf numFmtId="0" fontId="111" fillId="31" borderId="60" xfId="2768" applyFont="1" applyFill="1" applyBorder="1" applyAlignment="1">
      <alignment horizontal="centerContinuous" vertical="center"/>
    </xf>
    <xf numFmtId="0" fontId="111" fillId="31" borderId="98" xfId="2768" applyFont="1" applyFill="1" applyBorder="1" applyAlignment="1">
      <alignment horizontal="center" vertical="center"/>
    </xf>
    <xf numFmtId="202" fontId="111" fillId="31" borderId="0" xfId="3064" applyNumberFormat="1" applyFont="1" applyFill="1" applyBorder="1" applyAlignment="1">
      <alignment vertical="center"/>
    </xf>
    <xf numFmtId="183" fontId="112" fillId="3" borderId="0" xfId="3131" applyNumberFormat="1" applyFont="1" applyFill="1" applyAlignment="1">
      <alignment horizontal="left" vertical="center"/>
    </xf>
    <xf numFmtId="202" fontId="111" fillId="31" borderId="95" xfId="3064" applyNumberFormat="1" applyFont="1" applyFill="1" applyBorder="1" applyAlignment="1">
      <alignment vertical="center"/>
    </xf>
    <xf numFmtId="202" fontId="104" fillId="31" borderId="0" xfId="3064" applyNumberFormat="1" applyFont="1" applyFill="1" applyBorder="1" applyAlignment="1">
      <alignment horizontal="left" vertical="center"/>
    </xf>
    <xf numFmtId="202" fontId="111" fillId="31" borderId="0" xfId="3064" applyNumberFormat="1" applyFont="1" applyFill="1" applyBorder="1" applyAlignment="1">
      <alignment horizontal="centerContinuous" vertical="center"/>
    </xf>
    <xf numFmtId="0" fontId="111" fillId="31" borderId="0" xfId="2768" applyFont="1" applyFill="1" applyBorder="1" applyAlignment="1">
      <alignment horizontal="centerContinuous" vertical="center"/>
    </xf>
    <xf numFmtId="0" fontId="111" fillId="31" borderId="95" xfId="2768" applyFont="1" applyFill="1" applyBorder="1" applyAlignment="1">
      <alignment horizontal="center" vertical="center"/>
    </xf>
    <xf numFmtId="0" fontId="106" fillId="3" borderId="1" xfId="2768" applyFont="1" applyFill="1" applyBorder="1" applyAlignment="1">
      <alignment horizontal="left" vertical="center"/>
    </xf>
    <xf numFmtId="202" fontId="108" fillId="3" borderId="1" xfId="3064" applyNumberFormat="1" applyFont="1" applyFill="1" applyBorder="1" applyAlignment="1">
      <alignment horizontal="center" vertical="center"/>
    </xf>
    <xf numFmtId="0" fontId="108" fillId="3" borderId="53" xfId="2768" applyFont="1" applyFill="1" applyBorder="1" applyAlignment="1">
      <alignment vertical="center"/>
    </xf>
    <xf numFmtId="0" fontId="108" fillId="3" borderId="1" xfId="2768" applyFont="1" applyFill="1" applyBorder="1" applyAlignment="1">
      <alignment horizontal="left" vertical="center" indent="1"/>
    </xf>
    <xf numFmtId="0" fontId="108" fillId="3" borderId="54" xfId="2768" applyFont="1" applyFill="1" applyBorder="1" applyAlignment="1">
      <alignment vertical="center"/>
    </xf>
    <xf numFmtId="0" fontId="108" fillId="3" borderId="0" xfId="2768" applyFont="1" applyFill="1" applyAlignment="1">
      <alignment vertical="center"/>
    </xf>
    <xf numFmtId="41" fontId="106" fillId="0" borderId="0" xfId="3062" applyFont="1">
      <alignment vertical="center"/>
    </xf>
    <xf numFmtId="0" fontId="113" fillId="0" borderId="0" xfId="2768" applyFont="1" applyAlignment="1">
      <alignment vertical="center"/>
    </xf>
    <xf numFmtId="0" fontId="108" fillId="3" borderId="37" xfId="2768" applyFont="1" applyFill="1" applyBorder="1" applyAlignment="1">
      <alignment horizontal="left" vertical="center" indent="1"/>
    </xf>
    <xf numFmtId="41" fontId="108" fillId="3" borderId="37" xfId="3064" applyFont="1" applyFill="1" applyBorder="1" applyAlignment="1">
      <alignment horizontal="right" vertical="center"/>
    </xf>
    <xf numFmtId="0" fontId="108" fillId="3" borderId="38" xfId="2768" applyFont="1" applyFill="1" applyBorder="1" applyAlignment="1">
      <alignment vertical="center"/>
    </xf>
    <xf numFmtId="0" fontId="108" fillId="3" borderId="55" xfId="2768" applyFont="1" applyFill="1" applyBorder="1" applyAlignment="1">
      <alignment vertical="center"/>
    </xf>
    <xf numFmtId="0" fontId="108" fillId="3" borderId="38" xfId="2768" applyFont="1" applyFill="1" applyBorder="1" applyAlignment="1">
      <alignment horizontal="center" vertical="center" wrapText="1"/>
    </xf>
    <xf numFmtId="0" fontId="108" fillId="30" borderId="0" xfId="2768" applyFont="1" applyFill="1" applyAlignment="1">
      <alignment horizontal="center" vertical="center" wrapText="1"/>
    </xf>
    <xf numFmtId="0" fontId="108" fillId="3" borderId="55" xfId="2768" applyFont="1" applyFill="1" applyBorder="1" applyAlignment="1">
      <alignment horizontal="left" vertical="center"/>
    </xf>
    <xf numFmtId="0" fontId="108" fillId="3" borderId="5" xfId="2768" applyFont="1" applyFill="1" applyBorder="1" applyAlignment="1">
      <alignment horizontal="center" vertical="center" wrapText="1"/>
    </xf>
    <xf numFmtId="0" fontId="108" fillId="3" borderId="5" xfId="2768" applyFont="1" applyFill="1" applyBorder="1" applyAlignment="1">
      <alignment horizontal="center" vertical="center"/>
    </xf>
    <xf numFmtId="0" fontId="108" fillId="3" borderId="41" xfId="2768" applyFont="1" applyFill="1" applyBorder="1" applyAlignment="1">
      <alignment horizontal="left" vertical="center" indent="1"/>
    </xf>
    <xf numFmtId="0" fontId="108" fillId="3" borderId="15" xfId="2768" applyFont="1" applyFill="1" applyBorder="1" applyAlignment="1">
      <alignment vertical="center"/>
    </xf>
    <xf numFmtId="0" fontId="114" fillId="3" borderId="41" xfId="2768" applyFont="1" applyFill="1" applyBorder="1" applyAlignment="1">
      <alignment horizontal="left" vertical="center" indent="1"/>
    </xf>
    <xf numFmtId="0" fontId="115" fillId="30" borderId="57" xfId="2768" applyFont="1" applyFill="1" applyBorder="1" applyAlignment="1">
      <alignment horizontal="center" vertical="center" wrapText="1"/>
    </xf>
    <xf numFmtId="0" fontId="116" fillId="3" borderId="41" xfId="2768" applyFont="1" applyFill="1" applyBorder="1" applyAlignment="1">
      <alignment horizontal="left" vertical="center" indent="1"/>
    </xf>
    <xf numFmtId="14" fontId="116" fillId="3" borderId="41" xfId="2768" applyNumberFormat="1" applyFont="1" applyFill="1" applyBorder="1" applyAlignment="1">
      <alignment horizontal="left" vertical="center" indent="1"/>
    </xf>
    <xf numFmtId="0" fontId="108" fillId="3" borderId="0" xfId="2768" applyFont="1" applyFill="1" applyAlignment="1">
      <alignment horizontal="center" vertical="center"/>
    </xf>
    <xf numFmtId="0" fontId="117" fillId="0" borderId="0" xfId="2768" applyFont="1" applyAlignment="1">
      <alignment vertical="center"/>
    </xf>
    <xf numFmtId="9" fontId="108" fillId="30" borderId="5" xfId="3045" applyFont="1" applyFill="1" applyBorder="1" applyAlignment="1">
      <alignment horizontal="center" vertical="center"/>
    </xf>
    <xf numFmtId="9" fontId="108" fillId="30" borderId="54" xfId="3045" applyFont="1" applyFill="1" applyBorder="1" applyAlignment="1">
      <alignment horizontal="center" vertical="center"/>
    </xf>
    <xf numFmtId="9" fontId="108" fillId="30" borderId="0" xfId="3045" applyFont="1" applyFill="1" applyBorder="1" applyAlignment="1">
      <alignment horizontal="center" vertical="center"/>
    </xf>
    <xf numFmtId="187" fontId="108" fillId="3" borderId="1" xfId="3064" applyNumberFormat="1" applyFont="1" applyFill="1" applyBorder="1" applyAlignment="1">
      <alignment horizontal="right" vertical="center"/>
    </xf>
    <xf numFmtId="0" fontId="108" fillId="3" borderId="41" xfId="2768" applyFont="1" applyFill="1" applyBorder="1" applyAlignment="1">
      <alignment vertical="center"/>
    </xf>
    <xf numFmtId="187" fontId="108" fillId="0" borderId="41" xfId="3064" applyNumberFormat="1" applyFont="1" applyFill="1" applyBorder="1" applyAlignment="1">
      <alignment horizontal="right" vertical="center"/>
    </xf>
    <xf numFmtId="0" fontId="108" fillId="3" borderId="23" xfId="2768" applyFont="1" applyFill="1" applyBorder="1" applyAlignment="1">
      <alignment horizontal="center" vertical="center" wrapText="1"/>
    </xf>
    <xf numFmtId="41" fontId="108" fillId="30" borderId="23" xfId="3062" applyFont="1" applyFill="1" applyBorder="1" applyAlignment="1">
      <alignment horizontal="center" vertical="center"/>
    </xf>
    <xf numFmtId="187" fontId="108" fillId="3" borderId="41" xfId="3064" applyNumberFormat="1" applyFont="1" applyFill="1" applyBorder="1" applyAlignment="1">
      <alignment horizontal="right" vertical="center"/>
    </xf>
    <xf numFmtId="187" fontId="108" fillId="3" borderId="37" xfId="3064" applyNumberFormat="1" applyFont="1" applyFill="1" applyBorder="1" applyAlignment="1">
      <alignment horizontal="right" vertical="center"/>
    </xf>
    <xf numFmtId="0" fontId="106" fillId="3" borderId="41" xfId="2768" applyFont="1" applyFill="1" applyBorder="1" applyAlignment="1">
      <alignment horizontal="left" vertical="center"/>
    </xf>
    <xf numFmtId="41" fontId="108" fillId="3" borderId="41" xfId="3062" applyFont="1" applyFill="1" applyBorder="1" applyAlignment="1">
      <alignment horizontal="right" vertical="center"/>
    </xf>
    <xf numFmtId="0" fontId="106" fillId="3" borderId="41" xfId="2768" applyFont="1" applyFill="1" applyBorder="1" applyAlignment="1">
      <alignment horizontal="left" vertical="center" indent="1"/>
    </xf>
    <xf numFmtId="41" fontId="108" fillId="30" borderId="41" xfId="3062" applyFont="1" applyFill="1" applyBorder="1" applyAlignment="1">
      <alignment horizontal="right" vertical="center"/>
    </xf>
    <xf numFmtId="0" fontId="118" fillId="3" borderId="15" xfId="2768" applyFont="1" applyFill="1" applyBorder="1" applyAlignment="1">
      <alignment vertical="center"/>
    </xf>
    <xf numFmtId="0" fontId="118" fillId="3" borderId="41" xfId="2768" applyFont="1" applyFill="1" applyBorder="1" applyAlignment="1">
      <alignment horizontal="left" vertical="center" indent="1"/>
    </xf>
    <xf numFmtId="0" fontId="118" fillId="3" borderId="0" xfId="2768" applyFont="1" applyFill="1" applyAlignment="1">
      <alignment vertical="center"/>
    </xf>
    <xf numFmtId="41" fontId="108" fillId="3" borderId="37" xfId="3062" applyFont="1" applyFill="1" applyBorder="1" applyAlignment="1">
      <alignment horizontal="right" vertical="center"/>
    </xf>
    <xf numFmtId="202" fontId="113" fillId="0" borderId="0" xfId="3064" applyNumberFormat="1" applyFont="1" applyAlignment="1">
      <alignment horizontal="center" vertical="center"/>
    </xf>
    <xf numFmtId="41" fontId="113" fillId="0" borderId="0" xfId="3062" applyFont="1" applyAlignment="1">
      <alignment horizontal="center" vertical="center"/>
    </xf>
    <xf numFmtId="187" fontId="108" fillId="33" borderId="41" xfId="3064" applyNumberFormat="1" applyFont="1" applyFill="1" applyBorder="1" applyAlignment="1">
      <alignment horizontal="right" vertical="center"/>
    </xf>
    <xf numFmtId="0" fontId="106" fillId="37" borderId="37" xfId="2768" applyFont="1" applyFill="1" applyBorder="1" applyAlignment="1">
      <alignment horizontal="center" vertical="center"/>
    </xf>
    <xf numFmtId="202" fontId="106" fillId="37" borderId="37" xfId="3064" applyNumberFormat="1" applyFont="1" applyFill="1" applyBorder="1" applyAlignment="1">
      <alignment horizontal="centerContinuous" vertical="center"/>
    </xf>
    <xf numFmtId="202" fontId="106" fillId="37" borderId="38" xfId="3064" applyNumberFormat="1" applyFont="1" applyFill="1" applyBorder="1" applyAlignment="1">
      <alignment horizontal="centerContinuous" vertical="center"/>
    </xf>
    <xf numFmtId="0" fontId="106" fillId="37" borderId="37" xfId="2768" applyFont="1" applyFill="1" applyBorder="1" applyAlignment="1">
      <alignment horizontal="centerContinuous" vertical="center"/>
    </xf>
    <xf numFmtId="0" fontId="106" fillId="37" borderId="55" xfId="2768" applyFont="1" applyFill="1" applyBorder="1" applyAlignment="1">
      <alignment horizontal="centerContinuous" vertical="center"/>
    </xf>
    <xf numFmtId="0" fontId="106" fillId="37" borderId="38" xfId="2768" applyFont="1" applyFill="1" applyBorder="1" applyAlignment="1">
      <alignment horizontal="centerContinuous" vertical="center"/>
    </xf>
    <xf numFmtId="0" fontId="106" fillId="37" borderId="38" xfId="2768" applyFont="1" applyFill="1" applyBorder="1" applyAlignment="1">
      <alignment horizontal="center" vertical="center"/>
    </xf>
    <xf numFmtId="187" fontId="106" fillId="37" borderId="41" xfId="3064" applyNumberFormat="1" applyFont="1" applyFill="1" applyBorder="1" applyAlignment="1">
      <alignment horizontal="right" vertical="center"/>
    </xf>
    <xf numFmtId="252" fontId="106" fillId="37" borderId="41" xfId="3064" applyNumberFormat="1" applyFont="1" applyFill="1" applyBorder="1" applyAlignment="1">
      <alignment horizontal="right" vertical="center"/>
    </xf>
    <xf numFmtId="0" fontId="106" fillId="38" borderId="41" xfId="2768" applyFont="1" applyFill="1" applyBorder="1" applyAlignment="1">
      <alignment horizontal="left" vertical="center" indent="1"/>
    </xf>
    <xf numFmtId="187" fontId="106" fillId="38" borderId="41" xfId="3064" applyNumberFormat="1" applyFont="1" applyFill="1" applyBorder="1" applyAlignment="1">
      <alignment horizontal="right" vertical="center"/>
    </xf>
    <xf numFmtId="0" fontId="106" fillId="37" borderId="41" xfId="2768" applyFont="1" applyFill="1" applyBorder="1" applyAlignment="1">
      <alignment horizontal="left" vertical="center" indent="1"/>
    </xf>
    <xf numFmtId="0" fontId="115" fillId="31" borderId="57" xfId="2768" applyFont="1" applyFill="1" applyBorder="1" applyAlignment="1">
      <alignment horizontal="center" vertical="center" wrapText="1"/>
    </xf>
    <xf numFmtId="202" fontId="108" fillId="31" borderId="1" xfId="3064" applyNumberFormat="1" applyFont="1" applyFill="1" applyBorder="1" applyAlignment="1">
      <alignment horizontal="center" vertical="center"/>
    </xf>
    <xf numFmtId="0" fontId="108" fillId="31" borderId="53" xfId="2768" applyFont="1" applyFill="1" applyBorder="1" applyAlignment="1">
      <alignment vertical="center"/>
    </xf>
    <xf numFmtId="0" fontId="108" fillId="31" borderId="1" xfId="2768" applyFont="1" applyFill="1" applyBorder="1" applyAlignment="1">
      <alignment horizontal="left" vertical="center" indent="1"/>
    </xf>
    <xf numFmtId="0" fontId="108" fillId="31" borderId="54" xfId="2768" applyFont="1" applyFill="1" applyBorder="1" applyAlignment="1">
      <alignment vertical="center"/>
    </xf>
    <xf numFmtId="0" fontId="108" fillId="31" borderId="56" xfId="2768" applyFont="1" applyFill="1" applyBorder="1" applyAlignment="1">
      <alignment vertical="center"/>
    </xf>
    <xf numFmtId="0" fontId="106" fillId="31" borderId="1" xfId="2768" applyFont="1" applyFill="1" applyBorder="1" applyAlignment="1">
      <alignment horizontal="left" vertical="center"/>
    </xf>
    <xf numFmtId="0" fontId="108" fillId="3" borderId="0" xfId="2768" applyFont="1" applyFill="1" applyBorder="1" applyAlignment="1">
      <alignment horizontal="left" vertical="center"/>
    </xf>
    <xf numFmtId="0" fontId="108" fillId="0" borderId="0" xfId="2768" applyFont="1" applyBorder="1" applyAlignment="1">
      <alignment vertical="center"/>
    </xf>
    <xf numFmtId="41" fontId="119" fillId="0" borderId="0" xfId="3062" applyFont="1" applyAlignment="1">
      <alignment vertical="center"/>
    </xf>
    <xf numFmtId="0" fontId="119" fillId="0" borderId="0" xfId="0" applyFont="1">
      <alignment vertical="center"/>
    </xf>
    <xf numFmtId="0" fontId="119" fillId="0" borderId="0" xfId="0" applyFont="1" applyAlignment="1">
      <alignment horizontal="right" vertical="center"/>
    </xf>
    <xf numFmtId="0" fontId="119" fillId="34" borderId="99" xfId="0" applyFont="1" applyFill="1" applyBorder="1" applyAlignment="1">
      <alignment horizontal="center" vertical="center"/>
    </xf>
    <xf numFmtId="0" fontId="119" fillId="34" borderId="93" xfId="0" applyFont="1" applyFill="1" applyBorder="1" applyAlignment="1">
      <alignment horizontal="center" vertical="center"/>
    </xf>
    <xf numFmtId="0" fontId="119" fillId="34" borderId="100" xfId="0" applyFont="1" applyFill="1" applyBorder="1" applyAlignment="1">
      <alignment horizontal="center" vertical="center"/>
    </xf>
    <xf numFmtId="41" fontId="119" fillId="0" borderId="65" xfId="3062" applyFont="1" applyBorder="1" applyAlignment="1">
      <alignment vertical="center"/>
    </xf>
    <xf numFmtId="41" fontId="119" fillId="0" borderId="24" xfId="3062" applyFont="1" applyBorder="1" applyAlignment="1">
      <alignment vertical="center"/>
    </xf>
    <xf numFmtId="41" fontId="119" fillId="0" borderId="7" xfId="3062" applyFont="1" applyBorder="1" applyAlignment="1">
      <alignment vertical="center"/>
    </xf>
    <xf numFmtId="41" fontId="119" fillId="0" borderId="23" xfId="3062" applyFont="1" applyBorder="1" applyAlignment="1">
      <alignment vertical="center"/>
    </xf>
    <xf numFmtId="0" fontId="119" fillId="0" borderId="7" xfId="0" applyFont="1" applyBorder="1">
      <alignment vertical="center"/>
    </xf>
    <xf numFmtId="0" fontId="119" fillId="0" borderId="24" xfId="0" applyFont="1" applyBorder="1">
      <alignment vertical="center"/>
    </xf>
    <xf numFmtId="10" fontId="119" fillId="0" borderId="5" xfId="3042" applyNumberFormat="1" applyFont="1" applyBorder="1" applyAlignment="1">
      <alignment horizontal="center" vertical="center"/>
    </xf>
    <xf numFmtId="0" fontId="119" fillId="0" borderId="5" xfId="0" applyFont="1" applyBorder="1" applyAlignment="1">
      <alignment horizontal="center" vertical="center"/>
    </xf>
    <xf numFmtId="0" fontId="119" fillId="0" borderId="101" xfId="0" applyFont="1" applyBorder="1" applyAlignment="1">
      <alignment horizontal="center" vertical="center"/>
    </xf>
    <xf numFmtId="41" fontId="119" fillId="0" borderId="84" xfId="3062" applyFont="1" applyBorder="1" applyAlignment="1">
      <alignment vertical="center"/>
    </xf>
    <xf numFmtId="41" fontId="119" fillId="0" borderId="87" xfId="3062" applyFont="1" applyBorder="1" applyAlignment="1">
      <alignment vertical="center"/>
    </xf>
    <xf numFmtId="41" fontId="119" fillId="0" borderId="82" xfId="3062" applyFont="1" applyBorder="1" applyAlignment="1">
      <alignment vertical="center"/>
    </xf>
    <xf numFmtId="41" fontId="119" fillId="0" borderId="83" xfId="3062" applyFont="1" applyBorder="1" applyAlignment="1">
      <alignment vertical="center"/>
    </xf>
    <xf numFmtId="0" fontId="119" fillId="0" borderId="82" xfId="0" applyFont="1" applyBorder="1">
      <alignment vertical="center"/>
    </xf>
    <xf numFmtId="0" fontId="119" fillId="0" borderId="87" xfId="0" applyFont="1" applyBorder="1">
      <alignment vertical="center"/>
    </xf>
    <xf numFmtId="10" fontId="119" fillId="0" borderId="63" xfId="3042" applyNumberFormat="1" applyFont="1" applyBorder="1" applyAlignment="1">
      <alignment horizontal="center" vertical="center"/>
    </xf>
    <xf numFmtId="0" fontId="119" fillId="0" borderId="63" xfId="0" applyFont="1" applyBorder="1" applyAlignment="1">
      <alignment horizontal="center" vertical="center"/>
    </xf>
    <xf numFmtId="0" fontId="119" fillId="0" borderId="102" xfId="0" applyFont="1" applyBorder="1" applyAlignment="1">
      <alignment horizontal="center" vertical="center"/>
    </xf>
    <xf numFmtId="3" fontId="119" fillId="0" borderId="0" xfId="3096" applyNumberFormat="1" applyFont="1" applyBorder="1" applyAlignment="1">
      <alignment vertical="center"/>
    </xf>
    <xf numFmtId="0" fontId="119" fillId="0" borderId="0" xfId="0" applyFont="1" applyAlignment="1">
      <alignment horizontal="center" vertical="center"/>
    </xf>
    <xf numFmtId="41" fontId="119" fillId="0" borderId="0" xfId="3062" applyFont="1" applyBorder="1" applyAlignment="1">
      <alignment vertical="center"/>
    </xf>
    <xf numFmtId="10" fontId="119" fillId="0" borderId="0" xfId="3042" applyNumberFormat="1" applyFont="1" applyBorder="1" applyAlignment="1">
      <alignment horizontal="center" vertical="center"/>
    </xf>
    <xf numFmtId="0" fontId="119" fillId="34" borderId="37" xfId="0" applyFont="1" applyFill="1" applyBorder="1" applyAlignment="1">
      <alignment horizontal="center" vertical="center"/>
    </xf>
    <xf numFmtId="41" fontId="119" fillId="0" borderId="5" xfId="3062" applyFont="1" applyBorder="1" applyAlignment="1">
      <alignment vertical="center"/>
    </xf>
    <xf numFmtId="41" fontId="119" fillId="0" borderId="63" xfId="3062" applyFont="1" applyBorder="1" applyAlignment="1">
      <alignment vertical="center"/>
    </xf>
    <xf numFmtId="41" fontId="119" fillId="0" borderId="0" xfId="3062" applyFont="1" applyAlignment="1">
      <alignment horizontal="left" vertical="center"/>
    </xf>
    <xf numFmtId="9" fontId="119" fillId="0" borderId="0" xfId="3042" applyFont="1" applyAlignment="1">
      <alignment horizontal="left" vertical="center"/>
    </xf>
    <xf numFmtId="41" fontId="120" fillId="0" borderId="0" xfId="3062" applyFont="1" applyAlignment="1">
      <alignment vertical="center"/>
    </xf>
    <xf numFmtId="0" fontId="120" fillId="0" borderId="0" xfId="0" applyFont="1">
      <alignment vertical="center"/>
    </xf>
    <xf numFmtId="0" fontId="119" fillId="0" borderId="0" xfId="0" applyFont="1" applyAlignment="1">
      <alignment horizontal="left" vertical="center"/>
    </xf>
    <xf numFmtId="9" fontId="119" fillId="0" borderId="0" xfId="3042" applyFont="1" applyAlignment="1">
      <alignment horizontal="center" vertical="center"/>
    </xf>
    <xf numFmtId="9" fontId="119" fillId="0" borderId="0" xfId="3042" applyFont="1" applyAlignment="1">
      <alignment horizontal="right" vertical="center"/>
    </xf>
    <xf numFmtId="9" fontId="119" fillId="0" borderId="0" xfId="3042" applyFont="1" applyAlignment="1">
      <alignment horizontal="left" vertical="center" indent="1"/>
    </xf>
    <xf numFmtId="41" fontId="119" fillId="0" borderId="23" xfId="3062" applyFont="1" applyBorder="1" applyAlignment="1">
      <alignment horizontal="center" vertical="center"/>
    </xf>
    <xf numFmtId="41" fontId="119" fillId="0" borderId="83" xfId="3062" applyFont="1" applyBorder="1" applyAlignment="1">
      <alignment horizontal="center" vertical="center"/>
    </xf>
    <xf numFmtId="0" fontId="122" fillId="0" borderId="0" xfId="0" applyFont="1">
      <alignment vertical="center"/>
    </xf>
    <xf numFmtId="0" fontId="123" fillId="0" borderId="0" xfId="0" applyFont="1">
      <alignment vertical="center"/>
    </xf>
    <xf numFmtId="0" fontId="122" fillId="36" borderId="5" xfId="0" applyFont="1" applyFill="1" applyBorder="1" applyAlignment="1">
      <alignment horizontal="center" vertical="center"/>
    </xf>
    <xf numFmtId="41" fontId="122" fillId="0" borderId="5" xfId="3062" applyFont="1" applyBorder="1">
      <alignment vertical="center"/>
    </xf>
    <xf numFmtId="0" fontId="122" fillId="0" borderId="5" xfId="0" applyFont="1" applyBorder="1">
      <alignment vertical="center"/>
    </xf>
    <xf numFmtId="0" fontId="122" fillId="0" borderId="5" xfId="0" applyFont="1" applyBorder="1" applyAlignment="1">
      <alignment horizontal="center" vertical="center"/>
    </xf>
    <xf numFmtId="0" fontId="122" fillId="0" borderId="0" xfId="0" quotePrefix="1" applyFont="1" applyAlignment="1">
      <alignment horizontal="left" vertical="center"/>
    </xf>
    <xf numFmtId="0" fontId="122" fillId="0" borderId="0" xfId="0" applyFont="1" applyAlignment="1">
      <alignment horizontal="center" vertical="center"/>
    </xf>
    <xf numFmtId="41" fontId="122" fillId="0" borderId="0" xfId="3062" applyFont="1" applyBorder="1">
      <alignment vertical="center"/>
    </xf>
    <xf numFmtId="0" fontId="122" fillId="0" borderId="5" xfId="0" applyFont="1" applyBorder="1" applyAlignment="1">
      <alignment vertical="center" wrapText="1"/>
    </xf>
    <xf numFmtId="0" fontId="124" fillId="0" borderId="5" xfId="0" applyFont="1" applyBorder="1" applyAlignment="1">
      <alignment horizontal="center" vertical="center"/>
    </xf>
    <xf numFmtId="0" fontId="122" fillId="0" borderId="5" xfId="0" applyFont="1" applyBorder="1" applyAlignment="1">
      <alignment horizontal="center" vertical="center" wrapText="1"/>
    </xf>
    <xf numFmtId="0" fontId="122" fillId="31" borderId="0" xfId="0" applyFont="1" applyFill="1">
      <alignment vertical="center"/>
    </xf>
    <xf numFmtId="43" fontId="125" fillId="31" borderId="0" xfId="0" applyNumberFormat="1" applyFont="1" applyFill="1">
      <alignment vertical="center"/>
    </xf>
    <xf numFmtId="43" fontId="124" fillId="31" borderId="0" xfId="0" applyNumberFormat="1" applyFont="1" applyFill="1">
      <alignment vertical="center"/>
    </xf>
    <xf numFmtId="41" fontId="124" fillId="31" borderId="0" xfId="3062" applyFont="1" applyFill="1">
      <alignment vertical="center"/>
    </xf>
    <xf numFmtId="43" fontId="124" fillId="31" borderId="58" xfId="0" applyNumberFormat="1" applyFont="1" applyFill="1" applyBorder="1" applyAlignment="1">
      <alignment horizontal="center" vertical="center"/>
    </xf>
    <xf numFmtId="43" fontId="124" fillId="31" borderId="29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/>
    </xf>
    <xf numFmtId="43" fontId="124" fillId="31" borderId="31" xfId="0" applyNumberFormat="1" applyFont="1" applyFill="1" applyBorder="1" applyAlignment="1">
      <alignment horizontal="center" vertical="center"/>
    </xf>
    <xf numFmtId="43" fontId="124" fillId="31" borderId="3" xfId="0" applyNumberFormat="1" applyFont="1" applyFill="1" applyBorder="1" applyAlignment="1">
      <alignment horizontal="center" vertical="center"/>
    </xf>
    <xf numFmtId="43" fontId="124" fillId="31" borderId="30" xfId="0" applyNumberFormat="1" applyFont="1" applyFill="1" applyBorder="1" applyAlignment="1">
      <alignment horizontal="center" vertical="center"/>
    </xf>
    <xf numFmtId="43" fontId="124" fillId="31" borderId="32" xfId="0" applyNumberFormat="1" applyFont="1" applyFill="1" applyBorder="1" applyAlignment="1">
      <alignment horizontal="center" vertical="center"/>
    </xf>
    <xf numFmtId="9" fontId="124" fillId="31" borderId="11" xfId="3042" applyFont="1" applyFill="1" applyBorder="1" applyAlignment="1">
      <alignment horizontal="center" vertical="center"/>
    </xf>
    <xf numFmtId="9" fontId="124" fillId="31" borderId="33" xfId="3042" applyFont="1" applyFill="1" applyBorder="1" applyAlignment="1">
      <alignment horizontal="center" vertical="center"/>
    </xf>
    <xf numFmtId="207" fontId="124" fillId="31" borderId="29" xfId="0" applyNumberFormat="1" applyFont="1" applyFill="1" applyBorder="1" applyAlignment="1">
      <alignment horizontal="center" vertical="center"/>
    </xf>
    <xf numFmtId="43" fontId="124" fillId="31" borderId="11" xfId="0" applyNumberFormat="1" applyFont="1" applyFill="1" applyBorder="1" applyAlignment="1">
      <alignment horizontal="center" vertical="center"/>
    </xf>
    <xf numFmtId="43" fontId="124" fillId="31" borderId="33" xfId="0" applyNumberFormat="1" applyFont="1" applyFill="1" applyBorder="1" applyAlignment="1">
      <alignment horizontal="center" vertical="center"/>
    </xf>
    <xf numFmtId="43" fontId="124" fillId="31" borderId="0" xfId="0" applyNumberFormat="1" applyFont="1" applyFill="1">
      <alignment vertical="center"/>
    </xf>
    <xf numFmtId="182" fontId="124" fillId="31" borderId="55" xfId="0" applyNumberFormat="1" applyFont="1" applyFill="1" applyBorder="1" applyAlignment="1">
      <alignment horizontal="center" vertical="center"/>
    </xf>
    <xf numFmtId="182" fontId="124" fillId="31" borderId="54" xfId="0" applyNumberFormat="1" applyFont="1" applyFill="1" applyBorder="1" applyAlignment="1">
      <alignment horizontal="center" vertical="center"/>
    </xf>
    <xf numFmtId="43" fontId="124" fillId="31" borderId="3" xfId="0" applyNumberFormat="1" applyFont="1" applyFill="1" applyBorder="1">
      <alignment vertical="center"/>
    </xf>
    <xf numFmtId="43" fontId="124" fillId="31" borderId="30" xfId="0" applyNumberFormat="1" applyFont="1" applyFill="1" applyBorder="1">
      <alignment vertical="center"/>
    </xf>
    <xf numFmtId="43" fontId="124" fillId="31" borderId="11" xfId="0" applyNumberFormat="1" applyFont="1" applyFill="1" applyBorder="1">
      <alignment vertical="center"/>
    </xf>
    <xf numFmtId="43" fontId="124" fillId="31" borderId="33" xfId="0" applyNumberFormat="1" applyFont="1" applyFill="1" applyBorder="1">
      <alignment vertical="center"/>
    </xf>
    <xf numFmtId="43" fontId="124" fillId="31" borderId="29" xfId="0" applyNumberFormat="1" applyFont="1" applyFill="1" applyBorder="1" applyAlignment="1">
      <alignment horizontal="center" vertical="center" wrapText="1"/>
    </xf>
    <xf numFmtId="43" fontId="124" fillId="31" borderId="29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/>
    </xf>
    <xf numFmtId="43" fontId="124" fillId="31" borderId="3" xfId="0" applyNumberFormat="1" applyFont="1" applyFill="1" applyBorder="1" applyAlignment="1">
      <alignment horizontal="center" vertical="center"/>
    </xf>
    <xf numFmtId="43" fontId="124" fillId="31" borderId="30" xfId="0" applyNumberFormat="1" applyFont="1" applyFill="1" applyBorder="1" applyAlignment="1">
      <alignment horizontal="center" vertical="center"/>
    </xf>
    <xf numFmtId="43" fontId="124" fillId="31" borderId="31" xfId="0" applyNumberFormat="1" applyFont="1" applyFill="1" applyBorder="1" applyAlignment="1">
      <alignment horizontal="center" vertical="center" wrapText="1"/>
    </xf>
    <xf numFmtId="43" fontId="124" fillId="31" borderId="32" xfId="0" applyNumberFormat="1" applyFont="1" applyFill="1" applyBorder="1" applyAlignment="1">
      <alignment horizontal="center" vertical="center" wrapText="1"/>
    </xf>
    <xf numFmtId="207" fontId="124" fillId="31" borderId="0" xfId="0" applyNumberFormat="1" applyFont="1" applyFill="1">
      <alignment vertical="center"/>
    </xf>
    <xf numFmtId="43" fontId="124" fillId="31" borderId="0" xfId="0" applyNumberFormat="1" applyFont="1" applyFill="1" applyAlignment="1">
      <alignment horizontal="right" vertical="center"/>
    </xf>
    <xf numFmtId="49" fontId="124" fillId="31" borderId="0" xfId="0" applyNumberFormat="1" applyFont="1" applyFill="1">
      <alignment vertical="center"/>
    </xf>
    <xf numFmtId="251" fontId="124" fillId="31" borderId="0" xfId="3062" applyNumberFormat="1" applyFont="1" applyFill="1">
      <alignment vertical="center"/>
    </xf>
    <xf numFmtId="43" fontId="124" fillId="31" borderId="31" xfId="0" applyNumberFormat="1" applyFont="1" applyFill="1" applyBorder="1">
      <alignment vertical="center"/>
    </xf>
    <xf numFmtId="41" fontId="124" fillId="31" borderId="30" xfId="3062" applyFont="1" applyFill="1" applyBorder="1">
      <alignment vertical="center"/>
    </xf>
    <xf numFmtId="43" fontId="124" fillId="31" borderId="32" xfId="0" applyNumberFormat="1" applyFont="1" applyFill="1" applyBorder="1">
      <alignment vertical="center"/>
    </xf>
    <xf numFmtId="41" fontId="124" fillId="31" borderId="33" xfId="3062" applyFont="1" applyFill="1" applyBorder="1">
      <alignment vertical="center"/>
    </xf>
    <xf numFmtId="251" fontId="124" fillId="31" borderId="0" xfId="0" applyNumberFormat="1" applyFont="1" applyFill="1">
      <alignment vertical="center"/>
    </xf>
    <xf numFmtId="43" fontId="124" fillId="31" borderId="3" xfId="0" applyNumberFormat="1" applyFont="1" applyFill="1" applyBorder="1">
      <alignment vertical="center"/>
    </xf>
    <xf numFmtId="43" fontId="124" fillId="31" borderId="30" xfId="0" applyNumberFormat="1" applyFont="1" applyFill="1" applyBorder="1">
      <alignment vertical="center"/>
    </xf>
    <xf numFmtId="43" fontId="124" fillId="31" borderId="11" xfId="0" applyNumberFormat="1" applyFont="1" applyFill="1" applyBorder="1">
      <alignment vertical="center"/>
    </xf>
    <xf numFmtId="41" fontId="124" fillId="31" borderId="0" xfId="3062" applyFont="1" applyFill="1" applyBorder="1">
      <alignment vertical="center"/>
    </xf>
    <xf numFmtId="43" fontId="124" fillId="31" borderId="0" xfId="0" applyNumberFormat="1" applyFont="1" applyFill="1" applyAlignment="1">
      <alignment horizontal="center" vertical="center"/>
    </xf>
    <xf numFmtId="9" fontId="124" fillId="31" borderId="0" xfId="3042" applyFont="1" applyFill="1" applyBorder="1" applyAlignment="1">
      <alignment horizontal="center" vertical="center"/>
    </xf>
    <xf numFmtId="43" fontId="124" fillId="31" borderId="58" xfId="0" applyNumberFormat="1" applyFont="1" applyFill="1" applyBorder="1">
      <alignment vertical="center"/>
    </xf>
    <xf numFmtId="43" fontId="124" fillId="31" borderId="29" xfId="0" applyNumberFormat="1" applyFont="1" applyFill="1" applyBorder="1">
      <alignment vertical="center"/>
    </xf>
    <xf numFmtId="41" fontId="124" fillId="31" borderId="11" xfId="3062" applyFont="1" applyFill="1" applyBorder="1">
      <alignment vertical="center"/>
    </xf>
    <xf numFmtId="43" fontId="125" fillId="31" borderId="0" xfId="0" applyNumberFormat="1" applyFont="1" applyFill="1" applyAlignment="1">
      <alignment horizontal="left" vertical="center"/>
    </xf>
    <xf numFmtId="0" fontId="118" fillId="0" borderId="0" xfId="3108" applyFont="1"/>
    <xf numFmtId="0" fontId="129" fillId="0" borderId="0" xfId="3119" applyFont="1" applyBorder="1" applyAlignment="1" applyProtection="1">
      <alignment vertical="center"/>
    </xf>
    <xf numFmtId="43" fontId="129" fillId="0" borderId="0" xfId="3119" applyNumberFormat="1" applyFont="1" applyBorder="1" applyAlignment="1" applyProtection="1">
      <alignment vertical="center"/>
    </xf>
    <xf numFmtId="41" fontId="112" fillId="0" borderId="0" xfId="3064" applyFont="1" applyBorder="1" applyAlignment="1">
      <alignment vertical="center"/>
    </xf>
    <xf numFmtId="41" fontId="112" fillId="0" borderId="0" xfId="3064" applyFont="1" applyBorder="1" applyAlignment="1">
      <alignment horizontal="right" vertical="center"/>
    </xf>
    <xf numFmtId="41" fontId="112" fillId="0" borderId="0" xfId="3064" applyFont="1" applyBorder="1" applyAlignment="1">
      <alignment horizontal="center" vertical="center"/>
    </xf>
    <xf numFmtId="0" fontId="129" fillId="0" borderId="0" xfId="3108" applyFont="1" applyAlignment="1">
      <alignment vertical="center"/>
    </xf>
    <xf numFmtId="43" fontId="129" fillId="0" borderId="0" xfId="3108" applyNumberFormat="1" applyFont="1" applyAlignment="1">
      <alignment vertical="center"/>
    </xf>
    <xf numFmtId="41" fontId="129" fillId="0" borderId="0" xfId="3064" applyFont="1" applyBorder="1" applyAlignment="1">
      <alignment vertical="center"/>
    </xf>
    <xf numFmtId="41" fontId="129" fillId="0" borderId="0" xfId="3064" applyFont="1" applyBorder="1" applyAlignment="1">
      <alignment horizontal="center" vertical="center"/>
    </xf>
    <xf numFmtId="41" fontId="129" fillId="30" borderId="0" xfId="3064" applyFont="1" applyFill="1" applyBorder="1" applyAlignment="1">
      <alignment horizontal="center" vertical="center"/>
    </xf>
    <xf numFmtId="41" fontId="129" fillId="0" borderId="0" xfId="3064" applyFont="1" applyBorder="1" applyAlignment="1">
      <alignment horizontal="right" vertical="center"/>
    </xf>
    <xf numFmtId="41" fontId="112" fillId="0" borderId="29" xfId="3064" applyFont="1" applyFill="1" applyBorder="1" applyAlignment="1">
      <alignment horizontal="centerContinuous" vertical="center"/>
    </xf>
    <xf numFmtId="0" fontId="112" fillId="0" borderId="0" xfId="3108" applyFont="1"/>
    <xf numFmtId="41" fontId="112" fillId="0" borderId="3" xfId="3064" applyFont="1" applyFill="1" applyBorder="1" applyAlignment="1">
      <alignment horizontal="centerContinuous" vertical="center"/>
    </xf>
    <xf numFmtId="41" fontId="112" fillId="0" borderId="3" xfId="3064" applyFont="1" applyFill="1" applyBorder="1" applyAlignment="1">
      <alignment horizontal="center" vertical="center"/>
    </xf>
    <xf numFmtId="0" fontId="112" fillId="0" borderId="31" xfId="0" applyFont="1" applyBorder="1">
      <alignment vertical="center"/>
    </xf>
    <xf numFmtId="43" fontId="112" fillId="0" borderId="3" xfId="3064" applyNumberFormat="1" applyFont="1" applyFill="1" applyBorder="1" applyAlignment="1">
      <alignment horizontal="center" vertical="center"/>
    </xf>
    <xf numFmtId="41" fontId="112" fillId="0" borderId="3" xfId="3064" applyFont="1" applyFill="1" applyBorder="1" applyAlignment="1">
      <alignment vertical="center"/>
    </xf>
    <xf numFmtId="41" fontId="112" fillId="0" borderId="30" xfId="3064" applyFont="1" applyFill="1" applyBorder="1" applyAlignment="1">
      <alignment horizontal="center" vertical="center"/>
    </xf>
    <xf numFmtId="0" fontId="112" fillId="0" borderId="30" xfId="0" applyFont="1" applyBorder="1">
      <alignment vertical="center"/>
    </xf>
    <xf numFmtId="43" fontId="112" fillId="0" borderId="3" xfId="3064" applyNumberFormat="1" applyFont="1" applyBorder="1" applyAlignment="1">
      <alignment horizontal="center" vertical="center"/>
    </xf>
    <xf numFmtId="41" fontId="112" fillId="0" borderId="3" xfId="3064" applyFont="1" applyBorder="1" applyAlignment="1">
      <alignment horizontal="center" vertical="center"/>
    </xf>
    <xf numFmtId="41" fontId="112" fillId="0" borderId="3" xfId="3064" applyFont="1" applyBorder="1" applyAlignment="1">
      <alignment horizontal="right" vertical="center"/>
    </xf>
    <xf numFmtId="41" fontId="112" fillId="0" borderId="3" xfId="3108" applyNumberFormat="1" applyFont="1" applyBorder="1" applyAlignment="1">
      <alignment horizontal="right"/>
    </xf>
    <xf numFmtId="41" fontId="112" fillId="0" borderId="30" xfId="0" applyNumberFormat="1" applyFont="1" applyBorder="1">
      <alignment vertical="center"/>
    </xf>
    <xf numFmtId="43" fontId="112" fillId="0" borderId="3" xfId="0" applyNumberFormat="1" applyFont="1" applyBorder="1">
      <alignment vertical="center"/>
    </xf>
    <xf numFmtId="0" fontId="130" fillId="0" borderId="9" xfId="3108" applyFont="1" applyBorder="1" applyAlignment="1">
      <alignment horizontal="center" vertical="center"/>
    </xf>
    <xf numFmtId="43" fontId="130" fillId="0" borderId="9" xfId="3064" applyNumberFormat="1" applyFont="1" applyBorder="1" applyAlignment="1">
      <alignment horizontal="centerContinuous" vertical="center"/>
    </xf>
    <xf numFmtId="41" fontId="130" fillId="0" borderId="9" xfId="3064" applyFont="1" applyBorder="1" applyAlignment="1">
      <alignment vertical="center"/>
    </xf>
    <xf numFmtId="41" fontId="130" fillId="0" borderId="9" xfId="3064" applyFont="1" applyBorder="1" applyAlignment="1">
      <alignment horizontal="right" vertical="center"/>
    </xf>
    <xf numFmtId="0" fontId="130" fillId="0" borderId="0" xfId="3108" applyFont="1" applyAlignment="1">
      <alignment horizontal="center" vertical="center"/>
    </xf>
    <xf numFmtId="43" fontId="130" fillId="0" borderId="0" xfId="3064" applyNumberFormat="1" applyFont="1" applyBorder="1" applyAlignment="1">
      <alignment horizontal="centerContinuous" vertical="center"/>
    </xf>
    <xf numFmtId="41" fontId="130" fillId="0" borderId="0" xfId="3064" applyFont="1" applyBorder="1" applyAlignment="1">
      <alignment vertical="center"/>
    </xf>
    <xf numFmtId="41" fontId="130" fillId="0" borderId="0" xfId="3064" applyFont="1" applyBorder="1" applyAlignment="1">
      <alignment horizontal="right" vertical="center"/>
    </xf>
    <xf numFmtId="0" fontId="112" fillId="0" borderId="0" xfId="3119" applyFont="1" applyBorder="1" applyAlignment="1" applyProtection="1">
      <alignment vertical="center"/>
    </xf>
    <xf numFmtId="43" fontId="112" fillId="0" borderId="0" xfId="3119" applyNumberFormat="1" applyFont="1" applyBorder="1" applyAlignment="1" applyProtection="1">
      <alignment vertical="center"/>
    </xf>
    <xf numFmtId="0" fontId="112" fillId="0" borderId="0" xfId="3108" applyFont="1" applyAlignment="1">
      <alignment vertical="center"/>
    </xf>
    <xf numFmtId="43" fontId="112" fillId="0" borderId="0" xfId="3108" applyNumberFormat="1" applyFont="1" applyAlignment="1">
      <alignment vertical="center"/>
    </xf>
    <xf numFmtId="41" fontId="112" fillId="30" borderId="0" xfId="3064" applyFont="1" applyFill="1" applyBorder="1" applyAlignment="1">
      <alignment horizontal="center" vertical="center"/>
    </xf>
    <xf numFmtId="41" fontId="112" fillId="0" borderId="3" xfId="0" applyNumberFormat="1" applyFont="1" applyBorder="1">
      <alignment vertical="center"/>
    </xf>
    <xf numFmtId="0" fontId="112" fillId="0" borderId="3" xfId="0" applyFont="1" applyBorder="1">
      <alignment vertical="center"/>
    </xf>
    <xf numFmtId="0" fontId="112" fillId="0" borderId="0" xfId="0" applyFont="1" applyAlignment="1">
      <alignment horizontal="center" vertical="center"/>
    </xf>
    <xf numFmtId="0" fontId="112" fillId="0" borderId="0" xfId="0" applyFont="1">
      <alignment vertical="center"/>
    </xf>
    <xf numFmtId="0" fontId="112" fillId="0" borderId="31" xfId="0" applyFont="1" applyBorder="1" applyAlignment="1">
      <alignment horizontal="center" vertical="center"/>
    </xf>
    <xf numFmtId="9" fontId="112" fillId="0" borderId="3" xfId="3042" applyFont="1" applyBorder="1" applyAlignment="1">
      <alignment horizontal="center" vertical="center"/>
    </xf>
    <xf numFmtId="0" fontId="105" fillId="0" borderId="3" xfId="3108" applyFont="1" applyBorder="1" applyAlignment="1">
      <alignment horizontal="left" vertical="center"/>
    </xf>
    <xf numFmtId="0" fontId="112" fillId="0" borderId="32" xfId="0" applyFont="1" applyBorder="1" applyAlignment="1">
      <alignment horizontal="center" vertical="center"/>
    </xf>
    <xf numFmtId="43" fontId="130" fillId="0" borderId="11" xfId="3064" applyNumberFormat="1" applyFont="1" applyBorder="1" applyAlignment="1">
      <alignment horizontal="centerContinuous" vertical="center"/>
    </xf>
    <xf numFmtId="41" fontId="130" fillId="0" borderId="11" xfId="3064" applyFont="1" applyBorder="1" applyAlignment="1">
      <alignment vertical="center"/>
    </xf>
    <xf numFmtId="41" fontId="130" fillId="0" borderId="11" xfId="3064" applyFont="1" applyBorder="1" applyAlignment="1">
      <alignment horizontal="right" vertical="center"/>
    </xf>
    <xf numFmtId="41" fontId="112" fillId="0" borderId="33" xfId="0" applyNumberFormat="1" applyFont="1" applyBorder="1">
      <alignment vertical="center"/>
    </xf>
    <xf numFmtId="43" fontId="112" fillId="0" borderId="0" xfId="0" applyNumberFormat="1" applyFont="1">
      <alignment vertical="center"/>
    </xf>
    <xf numFmtId="41" fontId="112" fillId="0" borderId="0" xfId="3064" applyFont="1" applyFill="1" applyBorder="1" applyAlignment="1">
      <alignment horizontal="center" vertical="center"/>
    </xf>
    <xf numFmtId="41" fontId="130" fillId="0" borderId="3" xfId="3064" applyFont="1" applyBorder="1" applyAlignment="1">
      <alignment horizontal="right" vertical="center"/>
    </xf>
    <xf numFmtId="0" fontId="112" fillId="0" borderId="33" xfId="0" applyFont="1" applyBorder="1">
      <alignment vertical="center"/>
    </xf>
    <xf numFmtId="43" fontId="112" fillId="0" borderId="11" xfId="0" applyNumberFormat="1" applyFont="1" applyBorder="1">
      <alignment vertical="center"/>
    </xf>
    <xf numFmtId="0" fontId="112" fillId="0" borderId="11" xfId="0" applyFont="1" applyBorder="1">
      <alignment vertical="center"/>
    </xf>
    <xf numFmtId="41" fontId="112" fillId="0" borderId="11" xfId="0" applyNumberFormat="1" applyFont="1" applyBorder="1">
      <alignment vertical="center"/>
    </xf>
    <xf numFmtId="43" fontId="118" fillId="0" borderId="0" xfId="3108" applyNumberFormat="1" applyFont="1" applyAlignment="1">
      <alignment horizontal="centerContinuous"/>
    </xf>
    <xf numFmtId="0" fontId="118" fillId="0" borderId="0" xfId="3108" applyFont="1" applyAlignment="1">
      <alignment horizontal="right"/>
    </xf>
    <xf numFmtId="43" fontId="124" fillId="31" borderId="0" xfId="0" quotePrefix="1" applyNumberFormat="1" applyFont="1" applyFill="1">
      <alignment vertical="center"/>
    </xf>
    <xf numFmtId="43" fontId="112" fillId="0" borderId="3" xfId="3064" applyNumberFormat="1" applyFont="1" applyFill="1" applyBorder="1" applyAlignment="1">
      <alignment horizontal="center" vertical="center"/>
    </xf>
    <xf numFmtId="41" fontId="112" fillId="0" borderId="3" xfId="3064" applyFont="1" applyFill="1" applyBorder="1" applyAlignment="1">
      <alignment vertical="center"/>
    </xf>
    <xf numFmtId="43" fontId="124" fillId="31" borderId="3" xfId="0" applyNumberFormat="1" applyFont="1" applyFill="1" applyBorder="1">
      <alignment vertical="center"/>
    </xf>
    <xf numFmtId="43" fontId="124" fillId="31" borderId="29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/>
    </xf>
    <xf numFmtId="43" fontId="124" fillId="31" borderId="30" xfId="0" applyNumberFormat="1" applyFont="1" applyFill="1" applyBorder="1" applyAlignment="1">
      <alignment horizontal="center" vertical="center"/>
    </xf>
    <xf numFmtId="0" fontId="121" fillId="31" borderId="0" xfId="0" applyFont="1" applyFill="1" applyAlignment="1">
      <alignment horizontal="center" vertical="center"/>
    </xf>
    <xf numFmtId="43" fontId="124" fillId="31" borderId="0" xfId="0" applyNumberFormat="1" applyFont="1" applyFill="1" applyAlignment="1">
      <alignment horizontal="right" vertical="center"/>
    </xf>
    <xf numFmtId="43" fontId="124" fillId="31" borderId="0" xfId="0" applyNumberFormat="1" applyFont="1" applyFill="1">
      <alignment vertical="center"/>
    </xf>
    <xf numFmtId="43" fontId="124" fillId="31" borderId="0" xfId="0" applyNumberFormat="1" applyFont="1" applyFill="1" applyBorder="1" applyAlignment="1">
      <alignment horizontal="center" vertical="center"/>
    </xf>
    <xf numFmtId="43" fontId="124" fillId="31" borderId="0" xfId="0" applyNumberFormat="1" applyFont="1" applyFill="1" applyBorder="1">
      <alignment vertical="center"/>
    </xf>
    <xf numFmtId="0" fontId="122" fillId="31" borderId="0" xfId="0" applyFont="1" applyFill="1" applyBorder="1">
      <alignment vertical="center"/>
    </xf>
    <xf numFmtId="0" fontId="126" fillId="31" borderId="33" xfId="0" applyFont="1" applyFill="1" applyBorder="1" applyAlignment="1">
      <alignment vertical="center"/>
    </xf>
    <xf numFmtId="43" fontId="124" fillId="31" borderId="81" xfId="0" applyNumberFormat="1" applyFont="1" applyFill="1" applyBorder="1" applyAlignment="1">
      <alignment horizontal="center" vertical="center"/>
    </xf>
    <xf numFmtId="43" fontId="124" fillId="31" borderId="106" xfId="0" applyNumberFormat="1" applyFont="1" applyFill="1" applyBorder="1" applyAlignment="1">
      <alignment horizontal="center" vertical="center"/>
    </xf>
    <xf numFmtId="43" fontId="124" fillId="31" borderId="58" xfId="0" applyNumberFormat="1" applyFont="1" applyFill="1" applyBorder="1" applyAlignment="1">
      <alignment horizontal="center" vertical="center"/>
    </xf>
    <xf numFmtId="43" fontId="124" fillId="31" borderId="31" xfId="0" applyNumberFormat="1" applyFont="1" applyFill="1" applyBorder="1" applyAlignment="1">
      <alignment horizontal="center" vertical="center"/>
    </xf>
    <xf numFmtId="43" fontId="124" fillId="31" borderId="32" xfId="0" applyNumberFormat="1" applyFont="1" applyFill="1" applyBorder="1" applyAlignment="1">
      <alignment horizontal="center" vertical="center"/>
    </xf>
    <xf numFmtId="10" fontId="124" fillId="31" borderId="11" xfId="0" applyNumberFormat="1" applyFont="1" applyFill="1" applyBorder="1">
      <alignment vertical="center"/>
    </xf>
    <xf numFmtId="0" fontId="105" fillId="31" borderId="0" xfId="0" applyFont="1" applyFill="1">
      <alignment vertical="center"/>
    </xf>
    <xf numFmtId="0" fontId="105" fillId="31" borderId="0" xfId="0" applyFont="1" applyFill="1" applyAlignment="1">
      <alignment horizontal="left" vertical="center"/>
    </xf>
    <xf numFmtId="0" fontId="105" fillId="31" borderId="0" xfId="0" applyFont="1" applyFill="1" applyAlignment="1">
      <alignment horizontal="center" vertical="center"/>
    </xf>
    <xf numFmtId="253" fontId="105" fillId="31" borderId="0" xfId="0" applyNumberFormat="1" applyFont="1" applyFill="1" applyAlignment="1">
      <alignment horizontal="left" vertical="center"/>
    </xf>
    <xf numFmtId="0" fontId="105" fillId="31" borderId="0" xfId="0" applyFont="1" applyFill="1" applyAlignment="1">
      <alignment horizontal="right" vertical="center"/>
    </xf>
    <xf numFmtId="253" fontId="105" fillId="31" borderId="109" xfId="0" applyNumberFormat="1" applyFont="1" applyFill="1" applyBorder="1" applyAlignment="1">
      <alignment horizontal="left" vertical="center"/>
    </xf>
    <xf numFmtId="254" fontId="105" fillId="31" borderId="109" xfId="0" applyNumberFormat="1" applyFont="1" applyFill="1" applyBorder="1" applyAlignment="1">
      <alignment horizontal="left" vertical="center"/>
    </xf>
    <xf numFmtId="43" fontId="112" fillId="0" borderId="0" xfId="3108" applyNumberFormat="1" applyFont="1" applyAlignment="1">
      <alignment horizontal="left" vertical="center"/>
    </xf>
    <xf numFmtId="207" fontId="124" fillId="31" borderId="105" xfId="0" applyNumberFormat="1" applyFont="1" applyFill="1" applyBorder="1" applyAlignment="1">
      <alignment horizontal="center" vertical="center"/>
    </xf>
    <xf numFmtId="205" fontId="102" fillId="32" borderId="25" xfId="3117" applyNumberFormat="1" applyFont="1" applyFill="1" applyBorder="1" applyAlignment="1">
      <alignment horizontal="center" vertical="center"/>
    </xf>
    <xf numFmtId="0" fontId="124" fillId="31" borderId="30" xfId="0" applyNumberFormat="1" applyFont="1" applyFill="1" applyBorder="1" applyAlignment="1">
      <alignment horizontal="center" vertical="center"/>
    </xf>
    <xf numFmtId="0" fontId="124" fillId="31" borderId="106" xfId="0" applyNumberFormat="1" applyFont="1" applyFill="1" applyBorder="1" applyAlignment="1">
      <alignment horizontal="center" vertical="center"/>
    </xf>
    <xf numFmtId="0" fontId="124" fillId="31" borderId="81" xfId="0" applyNumberFormat="1" applyFont="1" applyFill="1" applyBorder="1" applyAlignment="1">
      <alignment horizontal="center" vertical="center"/>
    </xf>
    <xf numFmtId="43" fontId="124" fillId="31" borderId="106" xfId="0" applyNumberFormat="1" applyFont="1" applyFill="1" applyBorder="1">
      <alignment vertical="center"/>
    </xf>
    <xf numFmtId="49" fontId="124" fillId="31" borderId="29" xfId="0" applyNumberFormat="1" applyFont="1" applyFill="1" applyBorder="1" applyAlignment="1">
      <alignment horizontal="center" vertical="center"/>
    </xf>
    <xf numFmtId="0" fontId="124" fillId="31" borderId="11" xfId="0" applyNumberFormat="1" applyFont="1" applyFill="1" applyBorder="1" applyAlignment="1">
      <alignment horizontal="center" vertical="center"/>
    </xf>
    <xf numFmtId="255" fontId="124" fillId="31" borderId="11" xfId="0" applyNumberFormat="1" applyFont="1" applyFill="1" applyBorder="1">
      <alignment vertical="center"/>
    </xf>
    <xf numFmtId="43" fontId="108" fillId="0" borderId="0" xfId="2768" applyNumberFormat="1" applyFont="1" applyAlignment="1">
      <alignment vertical="center"/>
    </xf>
    <xf numFmtId="43" fontId="124" fillId="31" borderId="113" xfId="0" applyNumberFormat="1" applyFont="1" applyFill="1" applyBorder="1" applyAlignment="1">
      <alignment horizontal="center" vertical="center"/>
    </xf>
    <xf numFmtId="43" fontId="124" fillId="31" borderId="114" xfId="0" applyNumberFormat="1" applyFont="1" applyFill="1" applyBorder="1" applyAlignment="1">
      <alignment horizontal="center" vertical="center"/>
    </xf>
    <xf numFmtId="43" fontId="124" fillId="31" borderId="115" xfId="0" applyNumberFormat="1" applyFont="1" applyFill="1" applyBorder="1" applyAlignment="1">
      <alignment horizontal="center" vertical="center"/>
    </xf>
    <xf numFmtId="9" fontId="124" fillId="31" borderId="33" xfId="0" applyNumberFormat="1" applyFont="1" applyFill="1" applyBorder="1">
      <alignment vertical="center"/>
    </xf>
    <xf numFmtId="9" fontId="124" fillId="31" borderId="11" xfId="0" applyNumberFormat="1" applyFont="1" applyFill="1" applyBorder="1" applyAlignment="1">
      <alignment horizontal="center" vertical="center"/>
    </xf>
    <xf numFmtId="9" fontId="124" fillId="31" borderId="33" xfId="0" applyNumberFormat="1" applyFont="1" applyFill="1" applyBorder="1" applyAlignment="1">
      <alignment horizontal="center" vertical="center"/>
    </xf>
    <xf numFmtId="43" fontId="131" fillId="0" borderId="5" xfId="3042" applyNumberFormat="1" applyFont="1" applyBorder="1" applyAlignment="1">
      <alignment horizontal="center" vertical="center"/>
    </xf>
    <xf numFmtId="43" fontId="124" fillId="31" borderId="116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 wrapText="1"/>
    </xf>
    <xf numFmtId="43" fontId="124" fillId="31" borderId="114" xfId="0" applyNumberFormat="1" applyFont="1" applyFill="1" applyBorder="1" applyAlignment="1">
      <alignment horizontal="center" vertical="center" wrapText="1"/>
    </xf>
    <xf numFmtId="43" fontId="124" fillId="31" borderId="59" xfId="0" applyNumberFormat="1" applyFont="1" applyFill="1" applyBorder="1" applyAlignment="1">
      <alignment horizontal="center" vertical="center" wrapText="1"/>
    </xf>
    <xf numFmtId="256" fontId="124" fillId="31" borderId="33" xfId="0" applyNumberFormat="1" applyFont="1" applyFill="1" applyBorder="1">
      <alignment vertical="center"/>
    </xf>
    <xf numFmtId="43" fontId="131" fillId="0" borderId="3" xfId="3042" applyNumberFormat="1" applyFont="1" applyBorder="1" applyAlignment="1">
      <alignment horizontal="center" vertical="center"/>
    </xf>
    <xf numFmtId="257" fontId="124" fillId="31" borderId="0" xfId="0" applyNumberFormat="1" applyFont="1" applyFill="1" applyBorder="1">
      <alignment vertical="center"/>
    </xf>
    <xf numFmtId="43" fontId="124" fillId="31" borderId="3" xfId="0" applyNumberFormat="1" applyFont="1" applyFill="1" applyBorder="1" applyAlignment="1">
      <alignment horizontal="right" vertical="center"/>
    </xf>
    <xf numFmtId="0" fontId="124" fillId="31" borderId="3" xfId="0" applyNumberFormat="1" applyFont="1" applyFill="1" applyBorder="1" applyAlignment="1">
      <alignment horizontal="center" vertical="center"/>
    </xf>
    <xf numFmtId="2" fontId="124" fillId="31" borderId="3" xfId="0" applyNumberFormat="1" applyFont="1" applyFill="1" applyBorder="1" applyAlignment="1">
      <alignment horizontal="center" vertical="center"/>
    </xf>
    <xf numFmtId="9" fontId="124" fillId="31" borderId="11" xfId="0" applyNumberFormat="1" applyFont="1" applyFill="1" applyBorder="1" applyAlignment="1">
      <alignment horizontal="right" vertical="center"/>
    </xf>
    <xf numFmtId="43" fontId="123" fillId="31" borderId="0" xfId="0" applyNumberFormat="1" applyFont="1" applyFill="1">
      <alignment vertical="center"/>
    </xf>
    <xf numFmtId="43" fontId="122" fillId="31" borderId="0" xfId="0" applyNumberFormat="1" applyFont="1" applyFill="1">
      <alignment vertical="center"/>
    </xf>
    <xf numFmtId="0" fontId="102" fillId="35" borderId="37" xfId="3117" applyFont="1" applyFill="1" applyBorder="1">
      <alignment vertical="center"/>
    </xf>
    <xf numFmtId="0" fontId="102" fillId="35" borderId="38" xfId="3117" applyFont="1" applyFill="1" applyBorder="1">
      <alignment vertical="center"/>
    </xf>
    <xf numFmtId="41" fontId="102" fillId="35" borderId="13" xfId="3064" applyFont="1" applyFill="1" applyBorder="1" applyAlignment="1">
      <alignment vertical="center"/>
    </xf>
    <xf numFmtId="41" fontId="102" fillId="35" borderId="39" xfId="3064" applyFont="1" applyFill="1" applyBorder="1" applyAlignment="1">
      <alignment vertical="center"/>
    </xf>
    <xf numFmtId="41" fontId="102" fillId="35" borderId="40" xfId="3064" applyFont="1" applyFill="1" applyBorder="1" applyAlignment="1">
      <alignment vertical="center"/>
    </xf>
    <xf numFmtId="0" fontId="102" fillId="35" borderId="43" xfId="3117" applyFont="1" applyFill="1" applyBorder="1">
      <alignment vertical="center"/>
    </xf>
    <xf numFmtId="0" fontId="102" fillId="38" borderId="45" xfId="3117" applyFont="1" applyFill="1" applyBorder="1" applyAlignment="1">
      <alignment horizontal="center" vertical="center"/>
    </xf>
    <xf numFmtId="0" fontId="102" fillId="38" borderId="46" xfId="3117" applyFont="1" applyFill="1" applyBorder="1" applyAlignment="1">
      <alignment horizontal="center" vertical="center"/>
    </xf>
    <xf numFmtId="0" fontId="102" fillId="38" borderId="47" xfId="3117" applyFont="1" applyFill="1" applyBorder="1" applyAlignment="1">
      <alignment horizontal="center" vertical="center"/>
    </xf>
    <xf numFmtId="0" fontId="102" fillId="38" borderId="48" xfId="3117" applyFont="1" applyFill="1" applyBorder="1" applyAlignment="1">
      <alignment horizontal="center" vertical="center"/>
    </xf>
    <xf numFmtId="0" fontId="61" fillId="31" borderId="0" xfId="3132" applyFont="1" applyFill="1" applyAlignment="1">
      <alignment vertical="center"/>
    </xf>
    <xf numFmtId="0" fontId="63" fillId="31" borderId="0" xfId="3131" applyFont="1" applyFill="1" applyAlignment="1">
      <alignment horizontal="center" vertical="center"/>
    </xf>
    <xf numFmtId="0" fontId="61" fillId="31" borderId="0" xfId="3131" applyFont="1" applyFill="1"/>
    <xf numFmtId="0" fontId="133" fillId="31" borderId="0" xfId="3131" applyFont="1" applyFill="1" applyAlignment="1">
      <alignment horizontal="center" vertical="center"/>
    </xf>
    <xf numFmtId="0" fontId="61" fillId="31" borderId="0" xfId="3131" applyFont="1" applyFill="1" applyAlignment="1">
      <alignment horizontal="left" vertical="center"/>
    </xf>
    <xf numFmtId="0" fontId="63" fillId="31" borderId="93" xfId="3132" applyFont="1" applyFill="1" applyBorder="1" applyAlignment="1">
      <alignment horizontal="center" vertical="center"/>
    </xf>
    <xf numFmtId="0" fontId="61" fillId="31" borderId="0" xfId="3131" applyFont="1" applyFill="1" applyAlignment="1">
      <alignment vertical="center"/>
    </xf>
    <xf numFmtId="0" fontId="134" fillId="31" borderId="85" xfId="3132" applyFont="1" applyFill="1" applyBorder="1" applyAlignment="1">
      <alignment horizontal="left" vertical="center" indent="1"/>
    </xf>
    <xf numFmtId="0" fontId="134" fillId="31" borderId="0" xfId="3132" applyFont="1" applyFill="1" applyAlignment="1">
      <alignment horizontal="left" vertical="center" indent="1"/>
    </xf>
    <xf numFmtId="0" fontId="61" fillId="31" borderId="95" xfId="3132" applyFont="1" applyFill="1" applyBorder="1" applyAlignment="1">
      <alignment vertical="center"/>
    </xf>
    <xf numFmtId="0" fontId="61" fillId="31" borderId="85" xfId="3132" applyFont="1" applyFill="1" applyBorder="1" applyAlignment="1">
      <alignment vertical="center"/>
    </xf>
    <xf numFmtId="0" fontId="61" fillId="31" borderId="0" xfId="3131" applyFont="1" applyFill="1" applyAlignment="1">
      <alignment horizontal="right" vertical="center"/>
    </xf>
    <xf numFmtId="0" fontId="61" fillId="31" borderId="0" xfId="3132" applyFont="1" applyFill="1" applyAlignment="1">
      <alignment horizontal="left" vertical="center"/>
    </xf>
    <xf numFmtId="0" fontId="61" fillId="31" borderId="0" xfId="3131" applyFont="1" applyFill="1" applyAlignment="1">
      <alignment horizontal="center" vertical="center"/>
    </xf>
    <xf numFmtId="0" fontId="61" fillId="31" borderId="95" xfId="3131" applyFont="1" applyFill="1" applyBorder="1" applyAlignment="1">
      <alignment vertical="center"/>
    </xf>
    <xf numFmtId="0" fontId="61" fillId="31" borderId="55" xfId="3132" applyFont="1" applyFill="1" applyBorder="1" applyAlignment="1">
      <alignment vertical="center"/>
    </xf>
    <xf numFmtId="0" fontId="61" fillId="31" borderId="85" xfId="3131" applyFont="1" applyFill="1" applyBorder="1"/>
    <xf numFmtId="0" fontId="63" fillId="31" borderId="5" xfId="3131" applyFont="1" applyFill="1" applyBorder="1" applyAlignment="1">
      <alignment horizontal="center" vertical="center"/>
    </xf>
    <xf numFmtId="181" fontId="63" fillId="31" borderId="5" xfId="3131" applyNumberFormat="1" applyFont="1" applyFill="1" applyBorder="1" applyAlignment="1">
      <alignment horizontal="center" vertical="center" wrapText="1"/>
    </xf>
    <xf numFmtId="0" fontId="63" fillId="31" borderId="95" xfId="3131" applyFont="1" applyFill="1" applyBorder="1" applyAlignment="1">
      <alignment horizontal="center" vertical="center"/>
    </xf>
    <xf numFmtId="0" fontId="61" fillId="31" borderId="5" xfId="3131" applyFont="1" applyFill="1" applyBorder="1" applyAlignment="1">
      <alignment horizontal="left" vertical="center"/>
    </xf>
    <xf numFmtId="0" fontId="61" fillId="31" borderId="5" xfId="3131" applyFont="1" applyFill="1" applyBorder="1" applyAlignment="1">
      <alignment horizontal="center" vertical="center"/>
    </xf>
    <xf numFmtId="181" fontId="61" fillId="31" borderId="5" xfId="3065" applyNumberFormat="1" applyFont="1" applyFill="1" applyBorder="1" applyAlignment="1">
      <alignment horizontal="right" vertical="center"/>
    </xf>
    <xf numFmtId="0" fontId="61" fillId="31" borderId="95" xfId="3131" applyFont="1" applyFill="1" applyBorder="1" applyAlignment="1">
      <alignment horizontal="center" vertical="center"/>
    </xf>
    <xf numFmtId="9" fontId="61" fillId="31" borderId="5" xfId="3042" applyFont="1" applyFill="1" applyBorder="1" applyAlignment="1">
      <alignment horizontal="center" vertical="center"/>
    </xf>
    <xf numFmtId="0" fontId="61" fillId="31" borderId="5" xfId="3131" applyFont="1" applyFill="1" applyBorder="1" applyAlignment="1">
      <alignment vertical="center"/>
    </xf>
    <xf numFmtId="181" fontId="63" fillId="31" borderId="5" xfId="3065" applyNumberFormat="1" applyFont="1" applyFill="1" applyBorder="1" applyAlignment="1">
      <alignment horizontal="right" vertical="center"/>
    </xf>
    <xf numFmtId="0" fontId="61" fillId="31" borderId="96" xfId="3131" applyFont="1" applyFill="1" applyBorder="1"/>
    <xf numFmtId="0" fontId="63" fillId="31" borderId="9" xfId="3131" applyFont="1" applyFill="1" applyBorder="1" applyAlignment="1">
      <alignment horizontal="center" vertical="center"/>
    </xf>
    <xf numFmtId="0" fontId="61" fillId="31" borderId="9" xfId="3131" applyFont="1" applyFill="1" applyBorder="1" applyAlignment="1">
      <alignment vertical="center"/>
    </xf>
    <xf numFmtId="181" fontId="63" fillId="31" borderId="9" xfId="3065" applyNumberFormat="1" applyFont="1" applyFill="1" applyBorder="1" applyAlignment="1">
      <alignment horizontal="right" vertical="center"/>
    </xf>
    <xf numFmtId="0" fontId="61" fillId="31" borderId="9" xfId="3131" applyFont="1" applyFill="1" applyBorder="1" applyAlignment="1">
      <alignment horizontal="center" vertical="center"/>
    </xf>
    <xf numFmtId="0" fontId="61" fillId="31" borderId="97" xfId="3131" applyFont="1" applyFill="1" applyBorder="1" applyAlignment="1">
      <alignment horizontal="center" vertical="center"/>
    </xf>
    <xf numFmtId="0" fontId="134" fillId="31" borderId="0" xfId="3132" applyFont="1" applyFill="1" applyAlignment="1">
      <alignment vertical="center"/>
    </xf>
    <xf numFmtId="0" fontId="134" fillId="31" borderId="0" xfId="3131" applyFont="1" applyFill="1" applyAlignment="1">
      <alignment horizontal="left" vertical="center"/>
    </xf>
    <xf numFmtId="0" fontId="134" fillId="31" borderId="0" xfId="3131" applyFont="1" applyFill="1" applyAlignment="1">
      <alignment vertical="center"/>
    </xf>
    <xf numFmtId="0" fontId="119" fillId="31" borderId="85" xfId="3102" applyFont="1" applyFill="1" applyBorder="1" applyAlignment="1"/>
    <xf numFmtId="0" fontId="119" fillId="31" borderId="0" xfId="3102" applyFont="1" applyFill="1" applyAlignment="1"/>
    <xf numFmtId="0" fontId="119" fillId="31" borderId="95" xfId="3102" applyFont="1" applyFill="1" applyBorder="1" applyAlignment="1"/>
    <xf numFmtId="0" fontId="132" fillId="31" borderId="85" xfId="3102" applyFont="1" applyFill="1" applyBorder="1" applyAlignment="1"/>
    <xf numFmtId="0" fontId="132" fillId="31" borderId="0" xfId="3102" applyFont="1" applyFill="1" applyAlignment="1"/>
    <xf numFmtId="0" fontId="132" fillId="31" borderId="0" xfId="3102" applyFont="1" applyFill="1" applyAlignment="1">
      <alignment horizontal="right"/>
    </xf>
    <xf numFmtId="0" fontId="132" fillId="31" borderId="95" xfId="3102" applyFont="1" applyFill="1" applyBorder="1" applyAlignment="1"/>
    <xf numFmtId="259" fontId="132" fillId="31" borderId="0" xfId="3102" applyNumberFormat="1" applyFont="1" applyFill="1" applyAlignment="1">
      <alignment horizontal="right"/>
    </xf>
    <xf numFmtId="41" fontId="132" fillId="31" borderId="0" xfId="3102" applyNumberFormat="1" applyFont="1" applyFill="1" applyAlignment="1"/>
    <xf numFmtId="0" fontId="137" fillId="31" borderId="85" xfId="3102" applyFont="1" applyFill="1" applyBorder="1" applyAlignment="1"/>
    <xf numFmtId="0" fontId="137" fillId="31" borderId="0" xfId="3102" applyFont="1" applyFill="1" applyAlignment="1"/>
    <xf numFmtId="0" fontId="119" fillId="31" borderId="85" xfId="3102" applyFont="1" applyFill="1" applyBorder="1" applyAlignment="1">
      <alignment horizontal="left" vertical="center"/>
    </xf>
    <xf numFmtId="0" fontId="119" fillId="31" borderId="0" xfId="3102" applyFont="1" applyFill="1" applyAlignment="1">
      <alignment horizontal="left" vertical="center"/>
    </xf>
    <xf numFmtId="176" fontId="119" fillId="31" borderId="0" xfId="3133" applyNumberFormat="1" applyFont="1" applyFill="1" applyBorder="1" applyAlignment="1">
      <alignment horizontal="center" vertical="center"/>
    </xf>
    <xf numFmtId="0" fontId="119" fillId="31" borderId="95" xfId="3102" applyFont="1" applyFill="1" applyBorder="1" applyAlignment="1">
      <alignment horizontal="left" vertical="center"/>
    </xf>
    <xf numFmtId="0" fontId="119" fillId="31" borderId="0" xfId="3102" applyFont="1" applyFill="1" applyAlignment="1">
      <alignment horizontal="center" vertical="center"/>
    </xf>
    <xf numFmtId="0" fontId="119" fillId="31" borderId="0" xfId="3102" applyFont="1" applyFill="1">
      <alignment vertical="center"/>
    </xf>
    <xf numFmtId="0" fontId="119" fillId="31" borderId="85" xfId="3102" applyFont="1" applyFill="1" applyBorder="1" applyAlignment="1">
      <alignment horizontal="center" vertical="center"/>
    </xf>
    <xf numFmtId="41" fontId="119" fillId="31" borderId="0" xfId="3133" applyFont="1" applyFill="1" applyBorder="1" applyAlignment="1">
      <alignment vertical="center"/>
    </xf>
    <xf numFmtId="0" fontId="138" fillId="31" borderId="5" xfId="3102" applyFont="1" applyFill="1" applyBorder="1" applyAlignment="1">
      <alignment horizontal="center" vertical="center"/>
    </xf>
    <xf numFmtId="41" fontId="119" fillId="31" borderId="5" xfId="3133" applyFont="1" applyFill="1" applyBorder="1" applyAlignment="1">
      <alignment horizontal="center" vertical="center"/>
    </xf>
    <xf numFmtId="220" fontId="119" fillId="31" borderId="5" xfId="3134" applyNumberFormat="1" applyFont="1" applyFill="1" applyBorder="1" applyAlignment="1">
      <alignment horizontal="center" vertical="center"/>
    </xf>
    <xf numFmtId="41" fontId="119" fillId="31" borderId="5" xfId="3102" applyNumberFormat="1" applyFont="1" applyFill="1" applyBorder="1" applyAlignment="1">
      <alignment horizontal="center" vertical="center"/>
    </xf>
    <xf numFmtId="41" fontId="119" fillId="31" borderId="52" xfId="3133" applyFont="1" applyFill="1" applyBorder="1" applyAlignment="1">
      <alignment horizontal="center" vertical="center"/>
    </xf>
    <xf numFmtId="41" fontId="119" fillId="31" borderId="5" xfId="3102" applyNumberFormat="1" applyFont="1" applyFill="1" applyBorder="1" applyAlignment="1">
      <alignment horizontal="right" vertical="center"/>
    </xf>
    <xf numFmtId="10" fontId="119" fillId="31" borderId="5" xfId="3102" applyNumberFormat="1" applyFont="1" applyFill="1" applyBorder="1" applyAlignment="1">
      <alignment horizontal="center" vertical="center"/>
    </xf>
    <xf numFmtId="0" fontId="119" fillId="31" borderId="5" xfId="3102" applyFont="1" applyFill="1" applyBorder="1" applyAlignment="1">
      <alignment horizontal="center" vertical="center"/>
    </xf>
    <xf numFmtId="41" fontId="119" fillId="31" borderId="52" xfId="3102" applyNumberFormat="1" applyFont="1" applyFill="1" applyBorder="1" applyAlignment="1">
      <alignment horizontal="center" vertical="center"/>
    </xf>
    <xf numFmtId="0" fontId="138" fillId="31" borderId="63" xfId="3102" applyFont="1" applyFill="1" applyBorder="1" applyAlignment="1">
      <alignment horizontal="center" vertical="center"/>
    </xf>
    <xf numFmtId="41" fontId="139" fillId="31" borderId="90" xfId="3102" applyNumberFormat="1" applyFont="1" applyFill="1" applyBorder="1" applyAlignment="1">
      <alignment horizontal="center" vertical="center"/>
    </xf>
    <xf numFmtId="258" fontId="119" fillId="31" borderId="0" xfId="3102" applyNumberFormat="1" applyFont="1" applyFill="1" applyAlignment="1">
      <alignment horizontal="center" vertical="center"/>
    </xf>
    <xf numFmtId="180" fontId="102" fillId="37" borderId="83" xfId="3045" applyNumberFormat="1" applyFont="1" applyFill="1" applyBorder="1" applyAlignment="1">
      <alignment horizontal="center" vertical="center"/>
    </xf>
    <xf numFmtId="0" fontId="102" fillId="37" borderId="87" xfId="3117" applyFont="1" applyFill="1" applyBorder="1" applyAlignment="1">
      <alignment horizontal="center" vertical="center"/>
    </xf>
    <xf numFmtId="41" fontId="102" fillId="37" borderId="63" xfId="3064" applyFont="1" applyFill="1" applyBorder="1" applyAlignment="1">
      <alignment vertical="center"/>
    </xf>
    <xf numFmtId="41" fontId="103" fillId="37" borderId="88" xfId="3064" applyFont="1" applyFill="1" applyBorder="1" applyAlignment="1">
      <alignment horizontal="right" vertical="center"/>
    </xf>
    <xf numFmtId="41" fontId="102" fillId="37" borderId="89" xfId="3064" applyFont="1" applyFill="1" applyBorder="1" applyAlignment="1">
      <alignment vertical="center"/>
    </xf>
    <xf numFmtId="41" fontId="102" fillId="37" borderId="88" xfId="3064" applyFont="1" applyFill="1" applyBorder="1" applyAlignment="1">
      <alignment vertical="center"/>
    </xf>
    <xf numFmtId="183" fontId="102" fillId="37" borderId="90" xfId="3107" applyNumberFormat="1" applyFont="1" applyFill="1" applyBorder="1" applyAlignment="1">
      <alignment horizontal="center" vertical="center"/>
    </xf>
    <xf numFmtId="0" fontId="102" fillId="38" borderId="37" xfId="3117" applyFont="1" applyFill="1" applyBorder="1">
      <alignment vertical="center"/>
    </xf>
    <xf numFmtId="0" fontId="102" fillId="38" borderId="38" xfId="3117" applyFont="1" applyFill="1" applyBorder="1">
      <alignment vertical="center"/>
    </xf>
    <xf numFmtId="41" fontId="102" fillId="38" borderId="5" xfId="3064" applyFont="1" applyFill="1" applyBorder="1" applyAlignment="1">
      <alignment vertical="center"/>
    </xf>
    <xf numFmtId="41" fontId="102" fillId="38" borderId="50" xfId="3064" applyFont="1" applyFill="1" applyBorder="1" applyAlignment="1">
      <alignment vertical="center"/>
    </xf>
    <xf numFmtId="41" fontId="102" fillId="38" borderId="51" xfId="3064" applyFont="1" applyFill="1" applyBorder="1" applyAlignment="1">
      <alignment vertical="center"/>
    </xf>
    <xf numFmtId="183" fontId="102" fillId="38" borderId="52" xfId="3107" applyNumberFormat="1" applyFont="1" applyFill="1" applyBorder="1" applyAlignment="1">
      <alignment horizontal="center" vertical="center"/>
    </xf>
    <xf numFmtId="9" fontId="103" fillId="34" borderId="23" xfId="3045" applyFont="1" applyFill="1" applyBorder="1" applyAlignment="1">
      <alignment horizontal="center" vertical="center"/>
    </xf>
    <xf numFmtId="0" fontId="103" fillId="34" borderId="24" xfId="3117" applyFont="1" applyFill="1" applyBorder="1" applyAlignment="1">
      <alignment horizontal="center" vertical="center"/>
    </xf>
    <xf numFmtId="41" fontId="102" fillId="34" borderId="5" xfId="3064" applyFont="1" applyFill="1" applyBorder="1" applyAlignment="1">
      <alignment vertical="center"/>
    </xf>
    <xf numFmtId="206" fontId="103" fillId="34" borderId="50" xfId="3064" applyNumberFormat="1" applyFont="1" applyFill="1" applyBorder="1" applyAlignment="1">
      <alignment vertical="center"/>
    </xf>
    <xf numFmtId="41" fontId="103" fillId="34" borderId="51" xfId="3064" applyFont="1" applyFill="1" applyBorder="1" applyAlignment="1">
      <alignment vertical="center"/>
    </xf>
    <xf numFmtId="41" fontId="103" fillId="34" borderId="50" xfId="3064" applyFont="1" applyFill="1" applyBorder="1" applyAlignment="1">
      <alignment vertical="center"/>
    </xf>
    <xf numFmtId="183" fontId="103" fillId="34" borderId="52" xfId="3107" applyNumberFormat="1" applyFont="1" applyFill="1" applyBorder="1" applyAlignment="1">
      <alignment horizontal="center" vertical="center"/>
    </xf>
    <xf numFmtId="0" fontId="102" fillId="34" borderId="37" xfId="3117" applyFont="1" applyFill="1" applyBorder="1">
      <alignment vertical="center"/>
    </xf>
    <xf numFmtId="0" fontId="102" fillId="34" borderId="38" xfId="3117" applyFont="1" applyFill="1" applyBorder="1">
      <alignment vertical="center"/>
    </xf>
    <xf numFmtId="0" fontId="112" fillId="0" borderId="30" xfId="0" applyFont="1" applyBorder="1">
      <alignment vertical="center"/>
    </xf>
    <xf numFmtId="43" fontId="112" fillId="0" borderId="3" xfId="3064" applyNumberFormat="1" applyFont="1" applyFill="1" applyBorder="1" applyAlignment="1">
      <alignment horizontal="center" vertical="center"/>
    </xf>
    <xf numFmtId="43" fontId="112" fillId="0" borderId="3" xfId="3064" applyNumberFormat="1" applyFont="1" applyFill="1" applyBorder="1" applyAlignment="1">
      <alignment horizontal="center" vertical="center"/>
    </xf>
    <xf numFmtId="0" fontId="112" fillId="0" borderId="31" xfId="0" applyFont="1" applyFill="1" applyBorder="1">
      <alignment vertical="center"/>
    </xf>
    <xf numFmtId="0" fontId="112" fillId="0" borderId="30" xfId="0" applyFont="1" applyFill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91" xfId="0" applyFont="1" applyBorder="1" applyAlignment="1">
      <alignment horizontal="center" vertical="center"/>
    </xf>
    <xf numFmtId="0" fontId="100" fillId="0" borderId="92" xfId="0" applyFont="1" applyBorder="1" applyAlignment="1">
      <alignment horizontal="center" vertical="center"/>
    </xf>
    <xf numFmtId="0" fontId="100" fillId="0" borderId="86" xfId="0" applyFont="1" applyBorder="1" applyAlignment="1">
      <alignment horizontal="center" vertical="center"/>
    </xf>
    <xf numFmtId="0" fontId="101" fillId="0" borderId="85" xfId="0" applyFont="1" applyBorder="1" applyAlignment="1">
      <alignment horizontal="center" vertical="center"/>
    </xf>
    <xf numFmtId="0" fontId="101" fillId="0" borderId="0" xfId="0" applyFont="1" applyBorder="1" applyAlignment="1">
      <alignment horizontal="center" vertical="center"/>
    </xf>
    <xf numFmtId="0" fontId="101" fillId="0" borderId="95" xfId="0" applyFont="1" applyBorder="1" applyAlignment="1">
      <alignment horizontal="center" vertical="center"/>
    </xf>
    <xf numFmtId="0" fontId="133" fillId="31" borderId="0" xfId="3131" applyFont="1" applyFill="1" applyAlignment="1">
      <alignment horizontal="center" vertical="center"/>
    </xf>
    <xf numFmtId="0" fontId="63" fillId="31" borderId="117" xfId="3132" applyFont="1" applyFill="1" applyBorder="1" applyAlignment="1">
      <alignment horizontal="center" vertical="center"/>
    </xf>
    <xf numFmtId="0" fontId="63" fillId="31" borderId="93" xfId="3132" applyFont="1" applyFill="1" applyBorder="1" applyAlignment="1">
      <alignment horizontal="center" vertical="center"/>
    </xf>
    <xf numFmtId="0" fontId="135" fillId="31" borderId="93" xfId="3132" applyFont="1" applyFill="1" applyBorder="1" applyAlignment="1">
      <alignment horizontal="left" vertical="center" wrapText="1"/>
    </xf>
    <xf numFmtId="0" fontId="135" fillId="31" borderId="94" xfId="3132" applyFont="1" applyFill="1" applyBorder="1" applyAlignment="1">
      <alignment horizontal="left" vertical="center" wrapText="1"/>
    </xf>
    <xf numFmtId="0" fontId="63" fillId="31" borderId="5" xfId="3131" applyFont="1" applyFill="1" applyBorder="1" applyAlignment="1">
      <alignment horizontal="center" vertical="center"/>
    </xf>
    <xf numFmtId="0" fontId="63" fillId="31" borderId="23" xfId="3131" applyFont="1" applyFill="1" applyBorder="1" applyAlignment="1">
      <alignment horizontal="center" vertical="center"/>
    </xf>
    <xf numFmtId="0" fontId="63" fillId="31" borderId="24" xfId="3131" applyFont="1" applyFill="1" applyBorder="1" applyAlignment="1">
      <alignment horizontal="center" vertical="center"/>
    </xf>
    <xf numFmtId="0" fontId="61" fillId="31" borderId="23" xfId="3131" applyFont="1" applyFill="1" applyBorder="1" applyAlignment="1">
      <alignment horizontal="left" vertical="center"/>
    </xf>
    <xf numFmtId="0" fontId="61" fillId="31" borderId="7" xfId="3131" applyFont="1" applyFill="1" applyBorder="1" applyAlignment="1">
      <alignment horizontal="left" vertical="center"/>
    </xf>
    <xf numFmtId="0" fontId="61" fillId="31" borderId="24" xfId="3131" applyFont="1" applyFill="1" applyBorder="1" applyAlignment="1">
      <alignment horizontal="left" vertical="center"/>
    </xf>
    <xf numFmtId="0" fontId="61" fillId="31" borderId="5" xfId="3131" applyFont="1" applyFill="1" applyBorder="1" applyAlignment="1">
      <alignment horizontal="center" vertical="center"/>
    </xf>
    <xf numFmtId="0" fontId="61" fillId="31" borderId="23" xfId="3131" applyFont="1" applyFill="1" applyBorder="1" applyAlignment="1">
      <alignment horizontal="center" vertical="center"/>
    </xf>
    <xf numFmtId="0" fontId="61" fillId="31" borderId="24" xfId="3131" applyFont="1" applyFill="1" applyBorder="1" applyAlignment="1">
      <alignment horizontal="center" vertical="center"/>
    </xf>
    <xf numFmtId="0" fontId="61" fillId="31" borderId="5" xfId="3131" applyFont="1" applyFill="1" applyBorder="1" applyAlignment="1">
      <alignment horizontal="left" vertical="center"/>
    </xf>
    <xf numFmtId="0" fontId="102" fillId="0" borderId="71" xfId="3117" applyFont="1" applyBorder="1" applyAlignment="1">
      <alignment horizontal="left" vertical="center"/>
    </xf>
    <xf numFmtId="0" fontId="102" fillId="0" borderId="38" xfId="3117" applyFont="1" applyBorder="1" applyAlignment="1">
      <alignment horizontal="left" vertical="center"/>
    </xf>
    <xf numFmtId="0" fontId="103" fillId="0" borderId="64" xfId="3117" applyFont="1" applyBorder="1">
      <alignment vertical="center"/>
    </xf>
    <xf numFmtId="0" fontId="103" fillId="0" borderId="26" xfId="3117" applyFont="1" applyBorder="1">
      <alignment vertical="center"/>
    </xf>
    <xf numFmtId="0" fontId="102" fillId="32" borderId="64" xfId="3117" applyFont="1" applyFill="1" applyBorder="1">
      <alignment vertical="center"/>
    </xf>
    <xf numFmtId="0" fontId="102" fillId="32" borderId="26" xfId="3117" applyFont="1" applyFill="1" applyBorder="1">
      <alignment vertical="center"/>
    </xf>
    <xf numFmtId="0" fontId="102" fillId="32" borderId="66" xfId="3117" applyFont="1" applyFill="1" applyBorder="1">
      <alignment vertical="center"/>
    </xf>
    <xf numFmtId="0" fontId="102" fillId="32" borderId="67" xfId="3117" applyFont="1" applyFill="1" applyBorder="1">
      <alignment vertical="center"/>
    </xf>
    <xf numFmtId="0" fontId="58" fillId="3" borderId="68" xfId="3117" applyFont="1" applyFill="1" applyBorder="1" applyAlignment="1">
      <alignment horizontal="center" vertical="center"/>
    </xf>
    <xf numFmtId="0" fontId="58" fillId="3" borderId="6" xfId="3117" applyFont="1" applyFill="1" applyBorder="1" applyAlignment="1">
      <alignment horizontal="center" vertical="center"/>
    </xf>
    <xf numFmtId="0" fontId="102" fillId="38" borderId="65" xfId="3117" applyFont="1" applyFill="1" applyBorder="1" applyAlignment="1">
      <alignment horizontal="left" vertical="center"/>
    </xf>
    <xf numFmtId="0" fontId="102" fillId="38" borderId="24" xfId="3117" applyFont="1" applyFill="1" applyBorder="1" applyAlignment="1">
      <alignment horizontal="left" vertical="center"/>
    </xf>
    <xf numFmtId="0" fontId="102" fillId="34" borderId="65" xfId="3117" applyFont="1" applyFill="1" applyBorder="1" applyAlignment="1">
      <alignment horizontal="left" vertical="center"/>
    </xf>
    <xf numFmtId="0" fontId="102" fillId="34" borderId="24" xfId="3117" applyFont="1" applyFill="1" applyBorder="1" applyAlignment="1">
      <alignment horizontal="left" vertical="center"/>
    </xf>
    <xf numFmtId="0" fontId="102" fillId="37" borderId="84" xfId="3117" applyFont="1" applyFill="1" applyBorder="1" applyAlignment="1">
      <alignment horizontal="center" vertical="center"/>
    </xf>
    <xf numFmtId="0" fontId="102" fillId="37" borderId="87" xfId="3117" applyFont="1" applyFill="1" applyBorder="1" applyAlignment="1">
      <alignment horizontal="center" vertical="center"/>
    </xf>
    <xf numFmtId="0" fontId="102" fillId="38" borderId="72" xfId="3117" applyFont="1" applyFill="1" applyBorder="1" applyAlignment="1">
      <alignment horizontal="center" vertical="center"/>
    </xf>
    <xf numFmtId="0" fontId="102" fillId="38" borderId="73" xfId="3117" applyFont="1" applyFill="1" applyBorder="1" applyAlignment="1">
      <alignment horizontal="center" vertical="center"/>
    </xf>
    <xf numFmtId="0" fontId="96" fillId="0" borderId="0" xfId="3107" applyFont="1" applyAlignment="1">
      <alignment horizontal="center" vertical="center" wrapText="1"/>
    </xf>
    <xf numFmtId="0" fontId="102" fillId="38" borderId="74" xfId="3117" applyFont="1" applyFill="1" applyBorder="1" applyAlignment="1">
      <alignment horizontal="center" vertical="center"/>
    </xf>
    <xf numFmtId="0" fontId="102" fillId="38" borderId="75" xfId="3117" applyFont="1" applyFill="1" applyBorder="1" applyAlignment="1">
      <alignment horizontal="center" vertical="center"/>
    </xf>
    <xf numFmtId="0" fontId="102" fillId="38" borderId="62" xfId="3117" applyFont="1" applyFill="1" applyBorder="1" applyAlignment="1">
      <alignment horizontal="center" vertical="center"/>
    </xf>
    <xf numFmtId="0" fontId="102" fillId="38" borderId="61" xfId="3117" applyFont="1" applyFill="1" applyBorder="1" applyAlignment="1">
      <alignment horizontal="center" vertical="center"/>
    </xf>
    <xf numFmtId="0" fontId="102" fillId="38" borderId="76" xfId="3117" applyFont="1" applyFill="1" applyBorder="1" applyAlignment="1">
      <alignment horizontal="center" vertical="center"/>
    </xf>
    <xf numFmtId="0" fontId="102" fillId="38" borderId="77" xfId="3117" applyFont="1" applyFill="1" applyBorder="1" applyAlignment="1">
      <alignment horizontal="center" vertical="center"/>
    </xf>
    <xf numFmtId="0" fontId="102" fillId="38" borderId="69" xfId="3117" applyFont="1" applyFill="1" applyBorder="1" applyAlignment="1">
      <alignment horizontal="center" vertical="center"/>
    </xf>
    <xf numFmtId="0" fontId="102" fillId="38" borderId="70" xfId="3117" applyFont="1" applyFill="1" applyBorder="1" applyAlignment="1">
      <alignment horizontal="center" vertical="center"/>
    </xf>
    <xf numFmtId="0" fontId="95" fillId="0" borderId="9" xfId="3107" applyFont="1" applyBorder="1" applyAlignment="1">
      <alignment horizontal="left" vertical="center"/>
    </xf>
    <xf numFmtId="0" fontId="102" fillId="38" borderId="78" xfId="3117" applyFont="1" applyFill="1" applyBorder="1" applyAlignment="1">
      <alignment horizontal="center" vertical="center"/>
    </xf>
    <xf numFmtId="0" fontId="102" fillId="38" borderId="79" xfId="3117" applyFont="1" applyFill="1" applyBorder="1" applyAlignment="1">
      <alignment horizontal="center" vertical="center"/>
    </xf>
    <xf numFmtId="0" fontId="102" fillId="35" borderId="71" xfId="3117" applyFont="1" applyFill="1" applyBorder="1" applyAlignment="1">
      <alignment horizontal="center" vertical="center"/>
    </xf>
    <xf numFmtId="0" fontId="102" fillId="35" borderId="38" xfId="3117" applyFont="1" applyFill="1" applyBorder="1" applyAlignment="1">
      <alignment horizontal="center" vertical="center"/>
    </xf>
    <xf numFmtId="0" fontId="112" fillId="0" borderId="58" xfId="0" applyFont="1" applyBorder="1" applyAlignment="1">
      <alignment horizontal="center" vertical="center"/>
    </xf>
    <xf numFmtId="0" fontId="112" fillId="0" borderId="31" xfId="0" applyFont="1" applyBorder="1" applyAlignment="1">
      <alignment horizontal="center" vertical="center"/>
    </xf>
    <xf numFmtId="43" fontId="112" fillId="0" borderId="29" xfId="3064" applyNumberFormat="1" applyFont="1" applyFill="1" applyBorder="1" applyAlignment="1">
      <alignment horizontal="center" vertical="center"/>
    </xf>
    <xf numFmtId="43" fontId="112" fillId="0" borderId="3" xfId="3064" applyNumberFormat="1" applyFont="1" applyFill="1" applyBorder="1" applyAlignment="1">
      <alignment horizontal="center" vertical="center"/>
    </xf>
    <xf numFmtId="41" fontId="112" fillId="0" borderId="29" xfId="3064" applyFont="1" applyFill="1" applyBorder="1" applyAlignment="1">
      <alignment horizontal="center" vertical="center"/>
    </xf>
    <xf numFmtId="41" fontId="112" fillId="0" borderId="3" xfId="3064" applyFont="1" applyFill="1" applyBorder="1" applyAlignment="1">
      <alignment vertical="center"/>
    </xf>
    <xf numFmtId="0" fontId="128" fillId="0" borderId="0" xfId="3108" applyFont="1" applyAlignment="1">
      <alignment horizontal="center" vertical="center" wrapText="1"/>
    </xf>
    <xf numFmtId="0" fontId="128" fillId="0" borderId="0" xfId="3108" applyFont="1" applyAlignment="1">
      <alignment horizontal="center" vertical="center"/>
    </xf>
    <xf numFmtId="0" fontId="112" fillId="0" borderId="80" xfId="0" applyFont="1" applyBorder="1" applyAlignment="1">
      <alignment horizontal="center" vertical="center"/>
    </xf>
    <xf numFmtId="0" fontId="112" fillId="0" borderId="81" xfId="0" applyFont="1" applyBorder="1" applyAlignment="1">
      <alignment horizontal="center" vertical="center"/>
    </xf>
    <xf numFmtId="41" fontId="112" fillId="0" borderId="59" xfId="3064" applyFont="1" applyFill="1" applyBorder="1" applyAlignment="1">
      <alignment horizontal="center" vertical="center"/>
    </xf>
    <xf numFmtId="0" fontId="112" fillId="0" borderId="30" xfId="0" applyFont="1" applyBorder="1">
      <alignment vertical="center"/>
    </xf>
    <xf numFmtId="0" fontId="142" fillId="31" borderId="37" xfId="3068" applyFont="1" applyFill="1" applyBorder="1" applyAlignment="1">
      <alignment horizontal="left" vertical="center"/>
    </xf>
    <xf numFmtId="0" fontId="142" fillId="31" borderId="55" xfId="3068" applyFont="1" applyFill="1" applyBorder="1" applyAlignment="1">
      <alignment horizontal="left" vertical="center"/>
    </xf>
    <xf numFmtId="0" fontId="142" fillId="31" borderId="38" xfId="3068" applyFont="1" applyFill="1" applyBorder="1" applyAlignment="1">
      <alignment horizontal="left" vertical="center"/>
    </xf>
    <xf numFmtId="0" fontId="142" fillId="31" borderId="1" xfId="3068" applyFont="1" applyFill="1" applyBorder="1" applyAlignment="1">
      <alignment horizontal="center" vertical="center"/>
    </xf>
    <xf numFmtId="0" fontId="142" fillId="31" borderId="54" xfId="3068" applyFont="1" applyFill="1" applyBorder="1" applyAlignment="1">
      <alignment horizontal="center" vertical="center"/>
    </xf>
    <xf numFmtId="0" fontId="142" fillId="31" borderId="53" xfId="3068" applyFont="1" applyFill="1" applyBorder="1" applyAlignment="1">
      <alignment horizontal="center" vertical="center"/>
    </xf>
    <xf numFmtId="0" fontId="131" fillId="0" borderId="56" xfId="3062" applyNumberFormat="1" applyFont="1" applyBorder="1" applyAlignment="1">
      <alignment horizontal="center" vertical="center"/>
    </xf>
    <xf numFmtId="0" fontId="131" fillId="0" borderId="13" xfId="3062" applyNumberFormat="1" applyFont="1" applyBorder="1" applyAlignment="1">
      <alignment horizontal="center" vertical="center"/>
    </xf>
    <xf numFmtId="43" fontId="124" fillId="31" borderId="104" xfId="0" applyNumberFormat="1" applyFont="1" applyFill="1" applyBorder="1" applyAlignment="1">
      <alignment horizontal="center" vertical="center"/>
    </xf>
    <xf numFmtId="43" fontId="124" fillId="31" borderId="58" xfId="0" applyNumberFormat="1" applyFont="1" applyFill="1" applyBorder="1" applyAlignment="1">
      <alignment horizontal="center" vertical="center"/>
    </xf>
    <xf numFmtId="43" fontId="124" fillId="31" borderId="107" xfId="0" applyNumberFormat="1" applyFont="1" applyFill="1" applyBorder="1" applyAlignment="1">
      <alignment horizontal="center" vertical="center"/>
    </xf>
    <xf numFmtId="43" fontId="124" fillId="31" borderId="31" xfId="0" applyNumberFormat="1" applyFont="1" applyFill="1" applyBorder="1" applyAlignment="1">
      <alignment horizontal="center" vertical="center"/>
    </xf>
    <xf numFmtId="49" fontId="124" fillId="31" borderId="59" xfId="0" applyNumberFormat="1" applyFont="1" applyFill="1" applyBorder="1" applyAlignment="1">
      <alignment horizontal="center" vertical="center"/>
    </xf>
    <xf numFmtId="49" fontId="124" fillId="31" borderId="58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/>
    </xf>
    <xf numFmtId="0" fontId="124" fillId="31" borderId="33" xfId="0" applyNumberFormat="1" applyFont="1" applyFill="1" applyBorder="1" applyAlignment="1">
      <alignment horizontal="center" vertical="center"/>
    </xf>
    <xf numFmtId="0" fontId="124" fillId="31" borderId="32" xfId="0" applyNumberFormat="1" applyFont="1" applyFill="1" applyBorder="1" applyAlignment="1">
      <alignment horizontal="center" vertical="center"/>
    </xf>
    <xf numFmtId="0" fontId="124" fillId="31" borderId="30" xfId="0" applyNumberFormat="1" applyFont="1" applyFill="1" applyBorder="1" applyAlignment="1">
      <alignment horizontal="center" vertical="center"/>
    </xf>
    <xf numFmtId="0" fontId="124" fillId="31" borderId="31" xfId="0" applyNumberFormat="1" applyFont="1" applyFill="1" applyBorder="1" applyAlignment="1">
      <alignment horizontal="center" vertical="center"/>
    </xf>
    <xf numFmtId="43" fontId="124" fillId="31" borderId="108" xfId="0" applyNumberFormat="1" applyFont="1" applyFill="1" applyBorder="1" applyAlignment="1">
      <alignment horizontal="center" vertical="center"/>
    </xf>
    <xf numFmtId="43" fontId="124" fillId="31" borderId="32" xfId="0" applyNumberFormat="1" applyFont="1" applyFill="1" applyBorder="1" applyAlignment="1">
      <alignment horizontal="center" vertical="center"/>
    </xf>
    <xf numFmtId="9" fontId="124" fillId="31" borderId="33" xfId="0" applyNumberFormat="1" applyFont="1" applyFill="1" applyBorder="1" applyAlignment="1">
      <alignment horizontal="center" vertical="center"/>
    </xf>
    <xf numFmtId="9" fontId="124" fillId="31" borderId="32" xfId="0" applyNumberFormat="1" applyFont="1" applyFill="1" applyBorder="1" applyAlignment="1">
      <alignment horizontal="center" vertical="center"/>
    </xf>
    <xf numFmtId="9" fontId="124" fillId="31" borderId="108" xfId="0" applyNumberFormat="1" applyFont="1" applyFill="1" applyBorder="1" applyAlignment="1">
      <alignment horizontal="center" vertical="center"/>
    </xf>
    <xf numFmtId="43" fontId="124" fillId="31" borderId="59" xfId="0" applyNumberFormat="1" applyFont="1" applyFill="1" applyBorder="1" applyAlignment="1">
      <alignment horizontal="center" vertical="center" wrapText="1"/>
    </xf>
    <xf numFmtId="43" fontId="124" fillId="31" borderId="30" xfId="0" applyNumberFormat="1" applyFont="1" applyFill="1" applyBorder="1" applyAlignment="1">
      <alignment horizontal="center" vertical="center"/>
    </xf>
    <xf numFmtId="43" fontId="124" fillId="31" borderId="110" xfId="0" applyNumberFormat="1" applyFont="1" applyFill="1" applyBorder="1" applyAlignment="1">
      <alignment horizontal="center" vertical="center"/>
    </xf>
    <xf numFmtId="43" fontId="124" fillId="31" borderId="111" xfId="0" applyNumberFormat="1" applyFont="1" applyFill="1" applyBorder="1" applyAlignment="1">
      <alignment horizontal="center" vertical="center"/>
    </xf>
    <xf numFmtId="10" fontId="124" fillId="31" borderId="112" xfId="0" applyNumberFormat="1" applyFont="1" applyFill="1" applyBorder="1" applyAlignment="1">
      <alignment horizontal="center" vertical="center"/>
    </xf>
    <xf numFmtId="10" fontId="124" fillId="31" borderId="111" xfId="0" applyNumberFormat="1" applyFont="1" applyFill="1" applyBorder="1" applyAlignment="1">
      <alignment horizontal="center" vertical="center"/>
    </xf>
    <xf numFmtId="0" fontId="126" fillId="31" borderId="3" xfId="0" applyFont="1" applyFill="1" applyBorder="1" applyAlignment="1">
      <alignment vertical="center" wrapText="1"/>
    </xf>
    <xf numFmtId="43" fontId="126" fillId="31" borderId="3" xfId="0" applyNumberFormat="1" applyFont="1" applyFill="1" applyBorder="1">
      <alignment vertical="center"/>
    </xf>
    <xf numFmtId="43" fontId="126" fillId="31" borderId="30" xfId="0" applyNumberFormat="1" applyFont="1" applyFill="1" applyBorder="1">
      <alignment vertical="center"/>
    </xf>
    <xf numFmtId="43" fontId="126" fillId="31" borderId="11" xfId="0" applyNumberFormat="1" applyFont="1" applyFill="1" applyBorder="1">
      <alignment vertical="center"/>
    </xf>
    <xf numFmtId="0" fontId="126" fillId="31" borderId="33" xfId="0" applyFont="1" applyFill="1" applyBorder="1">
      <alignment vertical="center"/>
    </xf>
    <xf numFmtId="43" fontId="126" fillId="31" borderId="3" xfId="0" applyNumberFormat="1" applyFont="1" applyFill="1" applyBorder="1" applyAlignment="1">
      <alignment vertical="center" wrapText="1"/>
    </xf>
    <xf numFmtId="43" fontId="124" fillId="31" borderId="3" xfId="0" applyNumberFormat="1" applyFont="1" applyFill="1" applyBorder="1">
      <alignment vertical="center"/>
    </xf>
    <xf numFmtId="43" fontId="124" fillId="31" borderId="30" xfId="0" applyNumberFormat="1" applyFont="1" applyFill="1" applyBorder="1">
      <alignment vertical="center"/>
    </xf>
    <xf numFmtId="43" fontId="124" fillId="31" borderId="11" xfId="0" applyNumberFormat="1" applyFont="1" applyFill="1" applyBorder="1">
      <alignment vertical="center"/>
    </xf>
    <xf numFmtId="0" fontId="122" fillId="31" borderId="33" xfId="0" applyFont="1" applyFill="1" applyBorder="1">
      <alignment vertical="center"/>
    </xf>
    <xf numFmtId="43" fontId="124" fillId="31" borderId="29" xfId="0" applyNumberFormat="1" applyFont="1" applyFill="1" applyBorder="1" applyAlignment="1">
      <alignment horizontal="center" vertical="center"/>
    </xf>
    <xf numFmtId="0" fontId="122" fillId="31" borderId="3" xfId="0" applyFont="1" applyFill="1" applyBorder="1">
      <alignment vertical="center"/>
    </xf>
    <xf numFmtId="0" fontId="121" fillId="31" borderId="0" xfId="0" applyFont="1" applyFill="1" applyAlignment="1">
      <alignment horizontal="center" vertical="center" wrapText="1"/>
    </xf>
    <xf numFmtId="0" fontId="121" fillId="31" borderId="0" xfId="0" applyFont="1" applyFill="1" applyAlignment="1">
      <alignment horizontal="center" vertical="center"/>
    </xf>
    <xf numFmtId="43" fontId="124" fillId="31" borderId="0" xfId="0" applyNumberFormat="1" applyFont="1" applyFill="1" applyAlignment="1">
      <alignment horizontal="right" vertical="center"/>
    </xf>
    <xf numFmtId="203" fontId="124" fillId="31" borderId="0" xfId="0" applyNumberFormat="1" applyFont="1" applyFill="1" applyAlignment="1">
      <alignment horizontal="left" vertical="center"/>
    </xf>
    <xf numFmtId="43" fontId="124" fillId="31" borderId="0" xfId="0" applyNumberFormat="1" applyFont="1" applyFill="1">
      <alignment vertical="center"/>
    </xf>
    <xf numFmtId="43" fontId="124" fillId="31" borderId="3" xfId="0" applyNumberFormat="1" applyFont="1" applyFill="1" applyBorder="1" applyAlignment="1">
      <alignment horizontal="center" vertical="center"/>
    </xf>
    <xf numFmtId="43" fontId="126" fillId="31" borderId="3" xfId="0" applyNumberFormat="1" applyFont="1" applyFill="1" applyBorder="1" applyAlignment="1">
      <alignment horizontal="center" vertical="center" wrapText="1"/>
    </xf>
    <xf numFmtId="43" fontId="126" fillId="31" borderId="30" xfId="0" applyNumberFormat="1" applyFont="1" applyFill="1" applyBorder="1" applyAlignment="1">
      <alignment horizontal="center" vertical="center"/>
    </xf>
    <xf numFmtId="43" fontId="126" fillId="31" borderId="11" xfId="0" applyNumberFormat="1" applyFont="1" applyFill="1" applyBorder="1" applyAlignment="1">
      <alignment horizontal="center" vertical="center"/>
    </xf>
    <xf numFmtId="43" fontId="126" fillId="31" borderId="33" xfId="0" applyNumberFormat="1" applyFont="1" applyFill="1" applyBorder="1" applyAlignment="1">
      <alignment horizontal="center" vertical="center"/>
    </xf>
    <xf numFmtId="256" fontId="124" fillId="31" borderId="11" xfId="0" applyNumberFormat="1" applyFont="1" applyFill="1" applyBorder="1" applyAlignment="1">
      <alignment horizontal="center" vertical="center"/>
    </xf>
    <xf numFmtId="256" fontId="124" fillId="31" borderId="33" xfId="0" applyNumberFormat="1" applyFont="1" applyFill="1" applyBorder="1" applyAlignment="1">
      <alignment horizontal="center" vertical="center"/>
    </xf>
    <xf numFmtId="0" fontId="131" fillId="0" borderId="0" xfId="3062" applyNumberFormat="1" applyFont="1" applyBorder="1" applyAlignment="1">
      <alignment horizontal="center" vertical="center"/>
    </xf>
    <xf numFmtId="0" fontId="122" fillId="31" borderId="29" xfId="0" applyFont="1" applyFill="1" applyBorder="1">
      <alignment vertical="center"/>
    </xf>
    <xf numFmtId="0" fontId="122" fillId="31" borderId="59" xfId="0" applyFont="1" applyFill="1" applyBorder="1">
      <alignment vertical="center"/>
    </xf>
    <xf numFmtId="0" fontId="92" fillId="0" borderId="0" xfId="3108" applyFont="1" applyAlignment="1">
      <alignment horizontal="center" vertical="center" wrapText="1"/>
    </xf>
    <xf numFmtId="0" fontId="119" fillId="34" borderId="91" xfId="0" applyFont="1" applyFill="1" applyBorder="1" applyAlignment="1">
      <alignment horizontal="center" vertical="center"/>
    </xf>
    <xf numFmtId="0" fontId="119" fillId="34" borderId="92" xfId="0" applyFont="1" applyFill="1" applyBorder="1" applyAlignment="1">
      <alignment horizontal="center" vertical="center"/>
    </xf>
    <xf numFmtId="0" fontId="119" fillId="34" borderId="86" xfId="0" applyFont="1" applyFill="1" applyBorder="1" applyAlignment="1">
      <alignment horizontal="center" vertical="center"/>
    </xf>
    <xf numFmtId="0" fontId="119" fillId="34" borderId="99" xfId="0" applyFont="1" applyFill="1" applyBorder="1" applyAlignment="1">
      <alignment horizontal="center" vertical="center"/>
    </xf>
    <xf numFmtId="0" fontId="119" fillId="0" borderId="23" xfId="0" applyFont="1" applyBorder="1" applyAlignment="1">
      <alignment horizontal="center" vertical="center"/>
    </xf>
    <xf numFmtId="0" fontId="119" fillId="0" borderId="7" xfId="0" applyFont="1" applyBorder="1" applyAlignment="1">
      <alignment horizontal="center" vertical="center"/>
    </xf>
    <xf numFmtId="0" fontId="119" fillId="0" borderId="24" xfId="0" applyFont="1" applyBorder="1" applyAlignment="1">
      <alignment horizontal="center" vertical="center"/>
    </xf>
    <xf numFmtId="41" fontId="119" fillId="0" borderId="23" xfId="3062" applyFont="1" applyBorder="1" applyAlignment="1">
      <alignment horizontal="center" vertical="center"/>
    </xf>
    <xf numFmtId="41" fontId="119" fillId="0" borderId="7" xfId="3062" applyFont="1" applyBorder="1" applyAlignment="1">
      <alignment horizontal="center" vertical="center"/>
    </xf>
    <xf numFmtId="41" fontId="119" fillId="0" borderId="101" xfId="3062" applyFont="1" applyBorder="1" applyAlignment="1">
      <alignment horizontal="center" vertical="center"/>
    </xf>
    <xf numFmtId="0" fontId="119" fillId="0" borderId="83" xfId="0" applyFont="1" applyBorder="1" applyAlignment="1">
      <alignment horizontal="center" vertical="center"/>
    </xf>
    <xf numFmtId="0" fontId="119" fillId="0" borderId="82" xfId="0" applyFont="1" applyBorder="1" applyAlignment="1">
      <alignment horizontal="center" vertical="center"/>
    </xf>
    <xf numFmtId="0" fontId="119" fillId="0" borderId="87" xfId="0" applyFont="1" applyBorder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119" fillId="0" borderId="9" xfId="0" applyFont="1" applyBorder="1" applyAlignment="1">
      <alignment horizontal="center" vertical="center"/>
    </xf>
    <xf numFmtId="0" fontId="119" fillId="0" borderId="60" xfId="0" applyFont="1" applyBorder="1" applyAlignment="1">
      <alignment horizontal="center" vertical="center"/>
    </xf>
    <xf numFmtId="0" fontId="119" fillId="34" borderId="78" xfId="0" applyFont="1" applyFill="1" applyBorder="1" applyAlignment="1">
      <alignment horizontal="center" vertical="center"/>
    </xf>
    <xf numFmtId="0" fontId="119" fillId="34" borderId="60" xfId="0" applyFont="1" applyFill="1" applyBorder="1" applyAlignment="1">
      <alignment horizontal="center" vertical="center"/>
    </xf>
    <xf numFmtId="0" fontId="119" fillId="34" borderId="75" xfId="0" applyFont="1" applyFill="1" applyBorder="1" applyAlignment="1">
      <alignment horizontal="center" vertical="center"/>
    </xf>
    <xf numFmtId="0" fontId="119" fillId="34" borderId="71" xfId="0" applyFont="1" applyFill="1" applyBorder="1" applyAlignment="1">
      <alignment horizontal="center" vertical="center"/>
    </xf>
    <xf numFmtId="0" fontId="119" fillId="34" borderId="55" xfId="0" applyFont="1" applyFill="1" applyBorder="1" applyAlignment="1">
      <alignment horizontal="center" vertical="center"/>
    </xf>
    <xf numFmtId="0" fontId="119" fillId="34" borderId="38" xfId="0" applyFont="1" applyFill="1" applyBorder="1" applyAlignment="1">
      <alignment horizontal="center" vertical="center"/>
    </xf>
    <xf numFmtId="0" fontId="119" fillId="34" borderId="74" xfId="0" applyFont="1" applyFill="1" applyBorder="1" applyAlignment="1">
      <alignment horizontal="center" vertical="center"/>
    </xf>
    <xf numFmtId="0" fontId="119" fillId="34" borderId="37" xfId="0" applyFont="1" applyFill="1" applyBorder="1" applyAlignment="1">
      <alignment horizontal="center" vertical="center"/>
    </xf>
    <xf numFmtId="0" fontId="119" fillId="34" borderId="76" xfId="0" applyFont="1" applyFill="1" applyBorder="1" applyAlignment="1">
      <alignment horizontal="center" vertical="center"/>
    </xf>
    <xf numFmtId="0" fontId="119" fillId="34" borderId="13" xfId="0" applyFont="1" applyFill="1" applyBorder="1" applyAlignment="1">
      <alignment horizontal="center" vertical="center"/>
    </xf>
    <xf numFmtId="0" fontId="119" fillId="34" borderId="98" xfId="0" applyFont="1" applyFill="1" applyBorder="1" applyAlignment="1">
      <alignment horizontal="center" vertical="center"/>
    </xf>
    <xf numFmtId="0" fontId="119" fillId="34" borderId="103" xfId="0" applyFont="1" applyFill="1" applyBorder="1" applyAlignment="1">
      <alignment horizontal="center" vertical="center"/>
    </xf>
    <xf numFmtId="41" fontId="119" fillId="0" borderId="83" xfId="3062" applyFont="1" applyBorder="1" applyAlignment="1">
      <alignment horizontal="left" vertical="center"/>
    </xf>
    <xf numFmtId="41" fontId="119" fillId="0" borderId="82" xfId="3062" applyFont="1" applyBorder="1" applyAlignment="1">
      <alignment horizontal="left" vertical="center"/>
    </xf>
    <xf numFmtId="41" fontId="119" fillId="0" borderId="102" xfId="3062" applyFont="1" applyBorder="1" applyAlignment="1">
      <alignment horizontal="left" vertical="center"/>
    </xf>
    <xf numFmtId="41" fontId="119" fillId="0" borderId="0" xfId="3062" applyFont="1" applyAlignment="1">
      <alignment horizontal="center" vertical="center"/>
    </xf>
    <xf numFmtId="0" fontId="119" fillId="0" borderId="0" xfId="0" quotePrefix="1" applyFont="1" applyAlignment="1">
      <alignment horizontal="center" vertical="center"/>
    </xf>
    <xf numFmtId="0" fontId="119" fillId="0" borderId="0" xfId="0" applyFont="1" applyAlignment="1">
      <alignment horizontal="left" vertical="center"/>
    </xf>
    <xf numFmtId="9" fontId="119" fillId="0" borderId="0" xfId="3042" applyFont="1" applyAlignment="1">
      <alignment horizontal="center" vertical="center"/>
    </xf>
    <xf numFmtId="9" fontId="119" fillId="0" borderId="0" xfId="3042" applyFont="1" applyAlignment="1">
      <alignment horizontal="right" vertical="center"/>
    </xf>
    <xf numFmtId="0" fontId="136" fillId="31" borderId="78" xfId="3102" applyFont="1" applyFill="1" applyBorder="1" applyAlignment="1">
      <alignment horizontal="center" vertical="center"/>
    </xf>
    <xf numFmtId="0" fontId="136" fillId="31" borderId="60" xfId="3102" applyFont="1" applyFill="1" applyBorder="1" applyAlignment="1">
      <alignment horizontal="center" vertical="center"/>
    </xf>
    <xf numFmtId="0" fontId="136" fillId="31" borderId="98" xfId="3102" applyFont="1" applyFill="1" applyBorder="1" applyAlignment="1">
      <alignment horizontal="center" vertical="center"/>
    </xf>
    <xf numFmtId="0" fontId="138" fillId="31" borderId="118" xfId="3102" applyFont="1" applyFill="1" applyBorder="1" applyAlignment="1">
      <alignment horizontal="center" vertical="center"/>
    </xf>
    <xf numFmtId="0" fontId="138" fillId="31" borderId="5" xfId="3102" applyFont="1" applyFill="1" applyBorder="1" applyAlignment="1">
      <alignment horizontal="center" vertical="center"/>
    </xf>
    <xf numFmtId="0" fontId="138" fillId="31" borderId="52" xfId="3102" applyFont="1" applyFill="1" applyBorder="1" applyAlignment="1">
      <alignment horizontal="center" vertical="center"/>
    </xf>
    <xf numFmtId="0" fontId="119" fillId="31" borderId="118" xfId="3102" applyFont="1" applyFill="1" applyBorder="1" applyAlignment="1">
      <alignment horizontal="center" vertical="center"/>
    </xf>
    <xf numFmtId="0" fontId="119" fillId="31" borderId="5" xfId="3102" applyFont="1" applyFill="1" applyBorder="1" applyAlignment="1">
      <alignment horizontal="center" vertical="center"/>
    </xf>
    <xf numFmtId="0" fontId="138" fillId="31" borderId="119" xfId="3102" applyFont="1" applyFill="1" applyBorder="1" applyAlignment="1">
      <alignment horizontal="center" vertical="center"/>
    </xf>
    <xf numFmtId="0" fontId="138" fillId="31" borderId="63" xfId="3102" applyFont="1" applyFill="1" applyBorder="1" applyAlignment="1">
      <alignment horizontal="center" vertical="center"/>
    </xf>
    <xf numFmtId="0" fontId="119" fillId="31" borderId="23" xfId="3102" applyFont="1" applyFill="1" applyBorder="1" applyAlignment="1">
      <alignment horizontal="center" vertical="center"/>
    </xf>
    <xf numFmtId="0" fontId="119" fillId="31" borderId="24" xfId="3102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 wrapText="1"/>
    </xf>
    <xf numFmtId="0" fontId="121" fillId="0" borderId="0" xfId="0" applyFont="1" applyAlignment="1">
      <alignment horizontal="center" vertical="center"/>
    </xf>
    <xf numFmtId="0" fontId="122" fillId="36" borderId="5" xfId="0" applyFont="1" applyFill="1" applyBorder="1" applyAlignment="1">
      <alignment horizontal="center" vertical="center"/>
    </xf>
    <xf numFmtId="0" fontId="122" fillId="0" borderId="5" xfId="0" applyFont="1" applyBorder="1" applyAlignment="1">
      <alignment horizontal="center" vertical="center"/>
    </xf>
    <xf numFmtId="0" fontId="122" fillId="0" borderId="5" xfId="0" applyFont="1" applyBorder="1">
      <alignment vertical="center"/>
    </xf>
    <xf numFmtId="0" fontId="123" fillId="0" borderId="0" xfId="0" applyFont="1">
      <alignment vertical="center"/>
    </xf>
    <xf numFmtId="41" fontId="122" fillId="0" borderId="5" xfId="3062" applyFont="1" applyBorder="1" applyAlignment="1">
      <alignment horizontal="center" vertical="center" wrapText="1"/>
    </xf>
    <xf numFmtId="41" fontId="122" fillId="0" borderId="5" xfId="3062" applyFont="1" applyBorder="1" applyAlignment="1">
      <alignment horizontal="center" vertical="center"/>
    </xf>
    <xf numFmtId="0" fontId="122" fillId="0" borderId="0" xfId="0" applyFont="1" applyAlignment="1">
      <alignment vertical="center" wrapText="1"/>
    </xf>
    <xf numFmtId="0" fontId="122" fillId="0" borderId="0" xfId="0" applyFont="1">
      <alignment vertical="center"/>
    </xf>
    <xf numFmtId="41" fontId="108" fillId="0" borderId="0" xfId="2768" applyNumberFormat="1" applyFont="1" applyBorder="1" applyAlignment="1">
      <alignment horizontal="center" vertical="center"/>
    </xf>
    <xf numFmtId="0" fontId="108" fillId="0" borderId="0" xfId="2768" applyFont="1" applyBorder="1" applyAlignment="1">
      <alignment horizontal="center" vertical="center"/>
    </xf>
    <xf numFmtId="0" fontId="108" fillId="0" borderId="23" xfId="2768" applyFont="1" applyBorder="1" applyAlignment="1">
      <alignment horizontal="center" vertical="center"/>
    </xf>
    <xf numFmtId="0" fontId="108" fillId="0" borderId="24" xfId="2768" applyFont="1" applyBorder="1" applyAlignment="1">
      <alignment horizontal="center" vertical="center"/>
    </xf>
    <xf numFmtId="41" fontId="108" fillId="30" borderId="23" xfId="3062" applyFont="1" applyFill="1" applyBorder="1" applyAlignment="1">
      <alignment horizontal="center" vertical="center"/>
    </xf>
    <xf numFmtId="41" fontId="108" fillId="30" borderId="24" xfId="3062" applyFont="1" applyFill="1" applyBorder="1" applyAlignment="1">
      <alignment horizontal="center" vertical="center"/>
    </xf>
    <xf numFmtId="0" fontId="107" fillId="3" borderId="0" xfId="2768" applyFont="1" applyFill="1" applyBorder="1" applyAlignment="1">
      <alignment horizontal="center" vertical="center" wrapText="1"/>
    </xf>
    <xf numFmtId="202" fontId="104" fillId="31" borderId="0" xfId="3064" applyNumberFormat="1" applyFont="1" applyFill="1" applyBorder="1" applyAlignment="1">
      <alignment horizontal="left" vertical="center"/>
    </xf>
    <xf numFmtId="202" fontId="104" fillId="31" borderId="95" xfId="3064" applyNumberFormat="1" applyFont="1" applyFill="1" applyBorder="1" applyAlignment="1">
      <alignment horizontal="left" vertical="center"/>
    </xf>
  </cellXfs>
  <cellStyles count="3135">
    <cellStyle name="(표준)" xfId="1" xr:uid="{00000000-0005-0000-0000-000000000000}"/>
    <cellStyle name="_(11-6)2001중장기계획(총괄)1_가설건축전기산출서" xfId="2" xr:uid="{00000000-0005-0000-0000-000001000000}"/>
    <cellStyle name="_(11-6)2001중장기계획(총괄)1_가설건축전기산출서_공사비" xfId="3" xr:uid="{00000000-0005-0000-0000-000002000000}"/>
    <cellStyle name="_(11-6)2001중장기계획(총괄)1_가설건축전기산출서_공사비(소각장향후)" xfId="4" xr:uid="{00000000-0005-0000-0000-000003000000}"/>
    <cellStyle name="_(11-6)2001중장기계획(총괄)1_가설건축전기산출서_공사비(소각장향후)_공사비(소각장향후)1" xfId="5" xr:uid="{00000000-0005-0000-0000-000004000000}"/>
    <cellStyle name="_(11-6)2001중장기계획(총괄)1_가설건축전기산출서_공사비(현재)" xfId="6" xr:uid="{00000000-0005-0000-0000-000005000000}"/>
    <cellStyle name="_(11-6)2001중장기계획(총괄)1_가설건축전기산출서_공사비(현재)_공사비rev1(civil)" xfId="7" xr:uid="{00000000-0005-0000-0000-000006000000}"/>
    <cellStyle name="_(11-6)2001중장기계획(총괄)1_가설건축전기산출서_공사비_공사비(현재)" xfId="8" xr:uid="{00000000-0005-0000-0000-000007000000}"/>
    <cellStyle name="_(11-6)2001중장기계획(총괄)1_가설건축전기산출서_공사비_공사비rev1" xfId="9" xr:uid="{00000000-0005-0000-0000-000008000000}"/>
    <cellStyle name="_(11-6)2001중장기계획(총괄)1_가설건축전기산출서_공사비_공사비rev1(civil)" xfId="10" xr:uid="{00000000-0005-0000-0000-000009000000}"/>
    <cellStyle name="_(11-6)2001중장기계획(총괄)1_가설건축전기산출서_노출500A배관공사비(040305)" xfId="11" xr:uid="{00000000-0005-0000-0000-00000A000000}"/>
    <cellStyle name="_(11-6)2001중장기계획(총괄)1_가설동력수량산출" xfId="12" xr:uid="{00000000-0005-0000-0000-00000B000000}"/>
    <cellStyle name="_(11-6)2001중장기계획(총괄)1_가설동력수량산출_공사비" xfId="13" xr:uid="{00000000-0005-0000-0000-00000C000000}"/>
    <cellStyle name="_(11-6)2001중장기계획(총괄)1_가설동력수량산출_공사비_공사비rev1(civil)" xfId="14" xr:uid="{00000000-0005-0000-0000-00000D000000}"/>
    <cellStyle name="_(11-6)2001중장기계획(총괄)1_가설통신수량_공사비(소각장향후)_공사비(소각장향후)1" xfId="15" xr:uid="{00000000-0005-0000-0000-00000E000000}"/>
    <cellStyle name="_(11-6)2001중장기계획(총괄)1_가설통신수량_공사비(현재)" xfId="16" xr:uid="{00000000-0005-0000-0000-00000F000000}"/>
    <cellStyle name="_(11-6)2001중장기계획(총괄)1_가설통신수량_공사비(현재)_공사비rev1(civil)" xfId="17" xr:uid="{00000000-0005-0000-0000-000010000000}"/>
    <cellStyle name="_(11-6)2001중장기계획(총괄)1_가설통신수량_공사비_공사비(현재)" xfId="18" xr:uid="{00000000-0005-0000-0000-000011000000}"/>
    <cellStyle name="_(11-6)2001중장기계획(총괄)1_가설통신수량_공사비_공사비rev1" xfId="19" xr:uid="{00000000-0005-0000-0000-000012000000}"/>
    <cellStyle name="_(11-6)2001중장기계획(총괄)1_가설통신수량_공사비_공사비rev1(civil)" xfId="20" xr:uid="{00000000-0005-0000-0000-000013000000}"/>
    <cellStyle name="_(11-6)2001중장기계획(총괄)1_가설통신수량_노출500A배관공사비(040305)" xfId="21" xr:uid="{00000000-0005-0000-0000-000014000000}"/>
    <cellStyle name="_(11-6)2001중장기계획(총괄)1_경보국설계서(철관주2003.1.30최종)" xfId="22" xr:uid="{00000000-0005-0000-0000-000015000000}"/>
    <cellStyle name="_(11-6)2001중장기계획(총괄)1_경보국설계서(철관주2003.1.30최종)_공사비" xfId="23" xr:uid="{00000000-0005-0000-0000-000016000000}"/>
    <cellStyle name="_(11-6)2001중장기계획(총괄)1_경보국설계서(철관주2003.1.30최종)_공사비(소각장향후)" xfId="24" xr:uid="{00000000-0005-0000-0000-000017000000}"/>
    <cellStyle name="_(11-6)2001중장기계획(총괄)1_경보국설계서(철관주2003.1.30최종)_공사비(소각장향후)_공사비(소각장향후)1" xfId="25" xr:uid="{00000000-0005-0000-0000-000018000000}"/>
    <cellStyle name="_(11-6)2001중장기계획(총괄)1_경보국설계서(철관주2003.1.30최종)_공사비(현재)" xfId="26" xr:uid="{00000000-0005-0000-0000-000019000000}"/>
    <cellStyle name="_(11-6)2001중장기계획(총괄)1_경보국설계서(철관주2003.1.30최종)_공사비(현재)_공사비rev1(civil)" xfId="27" xr:uid="{00000000-0005-0000-0000-00001A000000}"/>
    <cellStyle name="_(11-6)2001중장기계획(총괄)1_경보국설계서(철관주2003.1.30최종)_공사비_공사비(현재)" xfId="28" xr:uid="{00000000-0005-0000-0000-00001B000000}"/>
    <cellStyle name="_(11-6)2001중장기계획(총괄)1_경보국설계서(철관주2003.1.30최종)_공사비_공사비rev1" xfId="29" xr:uid="{00000000-0005-0000-0000-00001C000000}"/>
    <cellStyle name="_(11-6)2001중장기계획(총괄)1_경보국설계서(철관주2003.1.30최종)_공사비_공사비rev1(civil)" xfId="30" xr:uid="{00000000-0005-0000-0000-00001D000000}"/>
    <cellStyle name="_(11-6)2001중장기계획(총괄)1_경보국설계서(철관주2003.1.30최종)_노출500A배관공사비(040305)" xfId="31" xr:uid="{00000000-0005-0000-0000-00001E000000}"/>
    <cellStyle name="_(11-6)2001중장기계획(총괄)1_경보국설계서(철관주2003.1.30최종)_영천댐수량산출" xfId="32" xr:uid="{00000000-0005-0000-0000-00001F000000}"/>
    <cellStyle name="_(11-6)2001중장기계획(총괄)1_경보국설계서(철관주2003.1.30최종)_영천댐수량산출_공사비" xfId="33" xr:uid="{00000000-0005-0000-0000-000020000000}"/>
    <cellStyle name="_(11-6)2001중장기계획(총괄)1_경보국설계서(철관주2003.1.30최종)_영천댐수량산출_공사비(소각장향후)" xfId="34" xr:uid="{00000000-0005-0000-0000-000021000000}"/>
    <cellStyle name="_(11-6)2001중장기계획(총괄)1_경보국설계서(철관주2003.1.30최종)_영천댐수량산출_공사비(소각장향후)_공사비(소각장향후)1" xfId="35" xr:uid="{00000000-0005-0000-0000-000022000000}"/>
    <cellStyle name="_(11-6)2001중장기계획(총괄)1_경보국설계서(철관주2003.1.30최종)_영천댐수량산출_공사비(현재)" xfId="36" xr:uid="{00000000-0005-0000-0000-000023000000}"/>
    <cellStyle name="_(11-6)2001중장기계획(총괄)1_경보국설계서(철관주2003.1.30최종)_영천댐수량산출_공사비(현재)_공사비rev1(civil)" xfId="37" xr:uid="{00000000-0005-0000-0000-000024000000}"/>
    <cellStyle name="_(11-6)2001중장기계획(총괄)1_경보국설계서(철관주2003.1.30최종)_영천댐수량산출_공사비_공사비(현재)" xfId="38" xr:uid="{00000000-0005-0000-0000-000025000000}"/>
    <cellStyle name="_(11-6)2001중장기계획(총괄)1_경보국설계서(철관주2003.1.30최종)_영천댐수량산출_공사비_공사비rev1" xfId="39" xr:uid="{00000000-0005-0000-0000-000026000000}"/>
    <cellStyle name="_(11-6)2001중장기계획(총괄)1_경보국설계서(철관주2003.1.30최종)_영천댐수량산출_공사비_공사비rev1(civil)" xfId="40" xr:uid="{00000000-0005-0000-0000-000027000000}"/>
    <cellStyle name="_(11-6)2001중장기계획(총괄)1_경보국설계서(철관주2003.1.30최종)_영천댐수량산출_노출500A배관공사비(040305)" xfId="41" xr:uid="{00000000-0005-0000-0000-000028000000}"/>
    <cellStyle name="_(11-6)2001중장기계획(총괄)1_공사비" xfId="42" xr:uid="{00000000-0005-0000-0000-000029000000}"/>
    <cellStyle name="_(11-6)2001중장기계획(총괄)1_공사비(소각장향후)" xfId="43" xr:uid="{00000000-0005-0000-0000-00002A000000}"/>
    <cellStyle name="_(11-6)2001중장기계획(총괄)1_공사비(소각장향후)_공사비(소각장향후)1" xfId="44" xr:uid="{00000000-0005-0000-0000-00002B000000}"/>
    <cellStyle name="_(11-6)2001중장기계획(총괄)1_공사비(현재)" xfId="45" xr:uid="{00000000-0005-0000-0000-00002C000000}"/>
    <cellStyle name="_(11-6)2001중장기계획(총괄)1_공사비(현재)_공사비rev1(civil)" xfId="46" xr:uid="{00000000-0005-0000-0000-00002D000000}"/>
    <cellStyle name="_(11-6)2001중장기계획(총괄)1_공사비_공사비(현재)" xfId="47" xr:uid="{00000000-0005-0000-0000-00002E000000}"/>
    <cellStyle name="_(11-6)2001중장기계획(총괄)1_공사비_공사비rev1" xfId="48" xr:uid="{00000000-0005-0000-0000-00002F000000}"/>
    <cellStyle name="_(11-6)2001중장기계획(총괄)1_공사비_공사비rev1(civil)" xfId="49" xr:uid="{00000000-0005-0000-0000-000030000000}"/>
    <cellStyle name="_(11-6)2001중장기계획(총괄)1_노출500A배관공사비(040305)" xfId="50" xr:uid="{00000000-0005-0000-0000-000031000000}"/>
    <cellStyle name="_(11-6)2001중장기계획(총괄)1_영구동력수량산출" xfId="51" xr:uid="{00000000-0005-0000-0000-000032000000}"/>
    <cellStyle name="_(11-6)2001중장기계획(총괄)1_영구동력수량산출_공사비" xfId="52" xr:uid="{00000000-0005-0000-0000-000033000000}"/>
    <cellStyle name="_(11-6)2001중장기계획(총괄)1_영구동력수량산출_공사비(소각장향후)" xfId="53" xr:uid="{00000000-0005-0000-0000-000034000000}"/>
    <cellStyle name="_(11-6)2001중장기계획(총괄)1_영구동력수량산출_공사비(소각장향후)_공사비(소각장향후)1" xfId="54" xr:uid="{00000000-0005-0000-0000-000035000000}"/>
    <cellStyle name="_(11-6)2001중장기계획(총괄)1_영구동력수량산출_공사비(현재)" xfId="55" xr:uid="{00000000-0005-0000-0000-000036000000}"/>
    <cellStyle name="_(11-6)2001중장기계획(총괄)1_영구동력수량산출_공사비(현재)_공사비rev1(civil)" xfId="56" xr:uid="{00000000-0005-0000-0000-000037000000}"/>
    <cellStyle name="_(11-6)2001중장기계획(총괄)1_영구동력수량산출_공사비_공사비(현재)" xfId="57" xr:uid="{00000000-0005-0000-0000-000038000000}"/>
    <cellStyle name="_(11-6)2001중장기계획(총괄)1_영구동력수량산출_공사비_공사비rev1" xfId="58" xr:uid="{00000000-0005-0000-0000-000039000000}"/>
    <cellStyle name="_(11-6)2001중장기계획(총괄)1_영구동력수량산출_공사비_공사비rev1(civil)" xfId="59" xr:uid="{00000000-0005-0000-0000-00003A000000}"/>
    <cellStyle name="_(11-6)2001중장기계획(총괄)1_영구동력수량산출_노출500A배관공사비(040305)" xfId="60" xr:uid="{00000000-0005-0000-0000-00003B000000}"/>
    <cellStyle name="_(11-6)2001중장기계획(총괄)1_영천댐수량산출" xfId="61" xr:uid="{00000000-0005-0000-0000-00003C000000}"/>
    <cellStyle name="_(11-6)2001중장기계획(총괄)1_영천댐수량산출_공사비" xfId="62" xr:uid="{00000000-0005-0000-0000-00003D000000}"/>
    <cellStyle name="_(11-6)2001중장기계획(총괄)1_영천댐수량산출_공사비(소각장향후)" xfId="63" xr:uid="{00000000-0005-0000-0000-00003E000000}"/>
    <cellStyle name="_(11-6)2001중장기계획(총괄)1_영천댐수량산출_공사비(소각장향후)_공사비(소각장향후)1" xfId="64" xr:uid="{00000000-0005-0000-0000-00003F000000}"/>
    <cellStyle name="_(11-6)2001중장기계획(총괄)1_영천댐수량산출_공사비(현재)" xfId="65" xr:uid="{00000000-0005-0000-0000-000040000000}"/>
    <cellStyle name="_(11-6)2001중장기계획(총괄)1_영천댐수량산출_공사비(현재)_공사비rev1(civil)" xfId="66" xr:uid="{00000000-0005-0000-0000-000041000000}"/>
    <cellStyle name="_(11-6)2001중장기계획(총괄)1_영천댐수량산출_공사비_공사비(현재)" xfId="67" xr:uid="{00000000-0005-0000-0000-000042000000}"/>
    <cellStyle name="_(11-6)2001중장기계획(총괄)1_영천댐수량산출_공사비_공사비rev1" xfId="68" xr:uid="{00000000-0005-0000-0000-000043000000}"/>
    <cellStyle name="_(11-6)2001중장기계획(총괄)1_영천댐수량산출_공사비_공사비rev1(civil)" xfId="69" xr:uid="{00000000-0005-0000-0000-000044000000}"/>
    <cellStyle name="_(11-6)2001중장기계획(총괄)1_영천댐수량산출_노출500A배관공사비(040305)" xfId="70" xr:uid="{00000000-0005-0000-0000-000045000000}"/>
    <cellStyle name="_(11-6)2001중장기계획(총괄)1_오리지날최종-경보국설계서(철관주2003.2.13) (version 3) (version 1)" xfId="71" xr:uid="{00000000-0005-0000-0000-000046000000}"/>
    <cellStyle name="_(11-6)2001중장기계획(총괄)1_오리지날최종-경보국설계서(철관주2003.2.13) (version 3) (version 1)_공사비" xfId="72" xr:uid="{00000000-0005-0000-0000-000047000000}"/>
    <cellStyle name="_(11-6)2001중장기계획(총괄)1_오리지날최종-경보국설계서(철관주2003.2.13) (version 3) (version 1)_공사비(소각장향후)" xfId="73" xr:uid="{00000000-0005-0000-0000-000048000000}"/>
    <cellStyle name="_(11-6)2001중장기계획(총괄)1_오리지날최종-경보국설계서(철관주2003.2.13) (version 3) (version 1)_공사비(소각장향후)_공사비(소각장향후)1" xfId="74" xr:uid="{00000000-0005-0000-0000-000049000000}"/>
    <cellStyle name="_(11-6)2001중장기계획(총괄)1_오리지날최종-경보국설계서(철관주2003.2.13) (version 3) (version 1)_공사비(현재)" xfId="75" xr:uid="{00000000-0005-0000-0000-00004A000000}"/>
    <cellStyle name="_(11-6)2001중장기계획(총괄)1_오리지날최종-경보국설계서(철관주2003.2.13) (version 3) (version 1)_공사비(현재)_공사비rev1(civil)" xfId="76" xr:uid="{00000000-0005-0000-0000-00004B000000}"/>
    <cellStyle name="_(11-6)2001중장기계획(총괄)1_오리지날최종-경보국설계서(철관주2003.2.13) (version 3) (version 1)_공사비_공사비(현재)" xfId="77" xr:uid="{00000000-0005-0000-0000-00004C000000}"/>
    <cellStyle name="_(11-6)2001중장기계획(총괄)1_오리지날최종-경보국설계서(철관주2003.2.13) (version 3) (version 1)_공사비_공사비rev1" xfId="78" xr:uid="{00000000-0005-0000-0000-00004D000000}"/>
    <cellStyle name="_(11-6)2001중장기계획(총괄)1_오리지날최종-경보국설계서(철관주2003.2.13) (version 3) (version 1)_공사비_공사비rev1(civil)" xfId="79" xr:uid="{00000000-0005-0000-0000-00004E000000}"/>
    <cellStyle name="_(11-6)2001중장기계획(총괄)1_오리지날최종-경보국설계서(철관주2003.2.13) (version 3) (version 1)_노출500A배관공사비(040305)" xfId="80" xr:uid="{00000000-0005-0000-0000-00004F000000}"/>
    <cellStyle name="_(11-6)2001중장기계획(총괄)1_오리지날최종-경보국설계서(철관주2003.2.6)" xfId="81" xr:uid="{00000000-0005-0000-0000-000050000000}"/>
    <cellStyle name="_(11-6)2001중장기계획(총괄)1_오리지날최종-경보국설계서(철관주2003.2.6)_공사비" xfId="82" xr:uid="{00000000-0005-0000-0000-000051000000}"/>
    <cellStyle name="_(11-6)2001중장기계획(총괄)1_오리지날최종-경보국설계서(철관주2003.2.6)_공사비(소각장향후)" xfId="83" xr:uid="{00000000-0005-0000-0000-000052000000}"/>
    <cellStyle name="_(11-6)2001중장기계획(총괄)1_오리지날최종-경보국설계서(철관주2003.2.6)_공사비(소각장향후)_공사비(소각장향후)1" xfId="84" xr:uid="{00000000-0005-0000-0000-000053000000}"/>
    <cellStyle name="_(11-6)2001중장기계획(총괄)1_오리지날최종-경보국설계서(철관주2003.2.6)_공사비(현재)" xfId="85" xr:uid="{00000000-0005-0000-0000-000054000000}"/>
    <cellStyle name="_(11-6)2001중장기계획(총괄)1_오리지날최종-경보국설계서(철관주2003.2.6)_공사비(현재)_공사비rev1(civil)" xfId="86" xr:uid="{00000000-0005-0000-0000-000055000000}"/>
    <cellStyle name="_(11-6)2001중장기계획(총괄)1_오리지날최종-경보국설계서(철관주2003.2.6)_공사비_공사비(현재)" xfId="87" xr:uid="{00000000-0005-0000-0000-000056000000}"/>
    <cellStyle name="_(11-6)2001중장기계획(총괄)1_오리지날최종-경보국설계서(철관주2003.2.6)_공사비_공사비rev1" xfId="88" xr:uid="{00000000-0005-0000-0000-000057000000}"/>
    <cellStyle name="_(11-6)2001중장기계획(총괄)1_오리지날최종-경보국설계서(철관주2003.2.6)_공사비_공사비rev1(civil)" xfId="89" xr:uid="{00000000-0005-0000-0000-000058000000}"/>
    <cellStyle name="_(11-6)2001중장기계획(총괄)1_오리지날최종-경보국설계서(철관주2003.2.6)_노출500A배관공사비(040305)" xfId="90" xr:uid="{00000000-0005-0000-0000-000059000000}"/>
    <cellStyle name="_(11-6)2001중장기계획(총괄)1_오리지날최종-경보국설계서(철관주2003.2.9) (version 2)" xfId="91" xr:uid="{00000000-0005-0000-0000-00005A000000}"/>
    <cellStyle name="_(11-6)2001중장기계획(총괄)1_오리지날최종-경보국설계서(철관주2003.2.9) (version 2)_공사비" xfId="92" xr:uid="{00000000-0005-0000-0000-00005B000000}"/>
    <cellStyle name="_(11-6)2001중장기계획(총괄)1_오리지날최종-경보국설계서(철관주2003.2.9) (version 2)_공사비(소각장향후)" xfId="93" xr:uid="{00000000-0005-0000-0000-00005C000000}"/>
    <cellStyle name="_(11-6)2001중장기계획(총괄)1_오리지날최종-경보국설계서(철관주2003.2.9) (version 2)_공사비(소각장향후)_공사비(소각장향후)1" xfId="94" xr:uid="{00000000-0005-0000-0000-00005D000000}"/>
    <cellStyle name="_(11-6)2001중장기계획(총괄)1_오리지날최종-경보국설계서(철관주2003.2.9) (version 2)_공사비(현재)" xfId="95" xr:uid="{00000000-0005-0000-0000-00005E000000}"/>
    <cellStyle name="_(11-6)2001중장기계획(총괄)1_오리지날최종-경보국설계서(철관주2003.2.9) (version 2)_공사비(현재)_공사비rev1(civil)" xfId="96" xr:uid="{00000000-0005-0000-0000-00005F000000}"/>
    <cellStyle name="_(11-6)2001중장기계획(총괄)1_오리지날최종-경보국설계서(철관주2003.2.9) (version 2)_공사비_공사비(현재)" xfId="97" xr:uid="{00000000-0005-0000-0000-000060000000}"/>
    <cellStyle name="_(11-6)2001중장기계획(총괄)1_오리지날최종-경보국설계서(철관주2003.2.9) (version 2)_공사비_공사비rev1" xfId="98" xr:uid="{00000000-0005-0000-0000-000061000000}"/>
    <cellStyle name="_(11-6)2001중장기계획(총괄)1_오리지날최종-경보국설계서(철관주2003.2.9) (version 2)_공사비_공사비rev1(civil)" xfId="99" xr:uid="{00000000-0005-0000-0000-000062000000}"/>
    <cellStyle name="_(11-6)2001중장기계획(총괄)1_오리지날최종-경보국설계서(철관주2003.2.9) (version 2)_노출500A배관공사비(040305)" xfId="100" xr:uid="{00000000-0005-0000-0000-000063000000}"/>
    <cellStyle name="_(11-6)2001중장기계획(총괄)1_옥곡수량" xfId="101" xr:uid="{00000000-0005-0000-0000-000064000000}"/>
    <cellStyle name="_(11-6)2001중장기계획(총괄)1_옥곡수량_공사비" xfId="102" xr:uid="{00000000-0005-0000-0000-000065000000}"/>
    <cellStyle name="_(11-6)2001중장기계획(총괄)1_옥곡수량_공사비(소각장향후)" xfId="103" xr:uid="{00000000-0005-0000-0000-000066000000}"/>
    <cellStyle name="_(11-6)2001중장기계획(총괄)1_옥곡수량_공사비(소각장향후)_공사비(소각장향후)1" xfId="104" xr:uid="{00000000-0005-0000-0000-000067000000}"/>
    <cellStyle name="_(11-6)2001중장기계획(총괄)1_옥곡수량_공사비(현재)" xfId="105" xr:uid="{00000000-0005-0000-0000-000068000000}"/>
    <cellStyle name="_(11-6)2001중장기계획(총괄)1_옥곡수량_공사비(현재)_공사비rev1(civil)" xfId="106" xr:uid="{00000000-0005-0000-0000-000069000000}"/>
    <cellStyle name="_(11-6)2001중장기계획(총괄)1_옥곡수량_공사비_공사비(현재)" xfId="107" xr:uid="{00000000-0005-0000-0000-00006A000000}"/>
    <cellStyle name="_(11-6)2001중장기계획(총괄)1_옥곡수량_공사비_공사비rev1" xfId="108" xr:uid="{00000000-0005-0000-0000-00006B000000}"/>
    <cellStyle name="_(11-6)2001중장기계획(총괄)1_옥곡수량_공사비_공사비rev1(civil)" xfId="109" xr:uid="{00000000-0005-0000-0000-00006C000000}"/>
    <cellStyle name="_(11-6)2001중장기계획(총괄)1_옥곡수량_노출500A배관공사비(040305)" xfId="110" xr:uid="{00000000-0005-0000-0000-00006D000000}"/>
    <cellStyle name="_(11-6)2001중장기계획(총괄)1_전기-광양3단계(옥곡가압장)" xfId="111" xr:uid="{00000000-0005-0000-0000-00006E000000}"/>
    <cellStyle name="_(11-6)2001중장기계획(총괄)1_전기-광양3단계(옥곡가압장)_공사비" xfId="112" xr:uid="{00000000-0005-0000-0000-00006F000000}"/>
    <cellStyle name="_(11-6)2001중장기계획(총괄)1_전기-광양3단계(옥곡가압장)_공사비(소각장향후)" xfId="113" xr:uid="{00000000-0005-0000-0000-000070000000}"/>
    <cellStyle name="_(11-6)2001중장기계획(총괄)1_전기-광양3단계(옥곡가압장)_공사비(소각장향후)_공사비(소각장향후)1" xfId="114" xr:uid="{00000000-0005-0000-0000-000071000000}"/>
    <cellStyle name="_(11-6)2001중장기계획(총괄)1_전기-광양3단계(옥곡가압장)_공사비(현재)" xfId="115" xr:uid="{00000000-0005-0000-0000-000072000000}"/>
    <cellStyle name="_(11-6)2001중장기계획(총괄)1_전기-광양3단계(옥곡가압장)_공사비(현재)_공사비rev1(civil)" xfId="116" xr:uid="{00000000-0005-0000-0000-000073000000}"/>
    <cellStyle name="_(11-6)2001중장기계획(총괄)1_전기-광양3단계(옥곡가압장)_공사비_공사비(현재)" xfId="117" xr:uid="{00000000-0005-0000-0000-000074000000}"/>
    <cellStyle name="_(11-6)2001중장기계획(총괄)1_전기-광양3단계(옥곡가압장)_공사비_공사비rev1" xfId="118" xr:uid="{00000000-0005-0000-0000-000075000000}"/>
    <cellStyle name="_(11-6)2001중장기계획(총괄)1_전기-광양3단계(옥곡가압장)_공사비_공사비rev1(civil)" xfId="119" xr:uid="{00000000-0005-0000-0000-000076000000}"/>
    <cellStyle name="_(11-6)2001중장기계획(총괄)1_전기-광양3단계(옥곡가압장)_노출500A배관공사비(040305)" xfId="120" xr:uid="{00000000-0005-0000-0000-000077000000}"/>
    <cellStyle name="_(11-6)2001중장기계획(총괄)1_전기방식" xfId="121" xr:uid="{00000000-0005-0000-0000-000078000000}"/>
    <cellStyle name="_(11-6)2001중장기계획(총괄)1_전기방식_공사비" xfId="122" xr:uid="{00000000-0005-0000-0000-000079000000}"/>
    <cellStyle name="_(11-6)2001중장기계획(총괄)1_전기방식_공사비(소각장향후)" xfId="123" xr:uid="{00000000-0005-0000-0000-00007A000000}"/>
    <cellStyle name="_(11-6)2001중장기계획(총괄)1_전기방식_공사비(소각장향후)_공사비(소각장향후)1" xfId="124" xr:uid="{00000000-0005-0000-0000-00007B000000}"/>
    <cellStyle name="_(11-6)2001중장기계획(총괄)1_전기방식_공사비(현재)" xfId="125" xr:uid="{00000000-0005-0000-0000-00007C000000}"/>
    <cellStyle name="_(11-6)2001중장기계획(총괄)1_전기방식_공사비(현재)_공사비rev1(civil)" xfId="126" xr:uid="{00000000-0005-0000-0000-00007D000000}"/>
    <cellStyle name="_(11-6)2001중장기계획(총괄)1_전기방식_공사비_공사비(현재)" xfId="127" xr:uid="{00000000-0005-0000-0000-00007E000000}"/>
    <cellStyle name="_(11-6)2001중장기계획(총괄)1_전기방식_공사비_공사비rev1" xfId="128" xr:uid="{00000000-0005-0000-0000-00007F000000}"/>
    <cellStyle name="_(11-6)2001중장기계획(총괄)1_전기방식_공사비_공사비rev1(civil)" xfId="129" xr:uid="{00000000-0005-0000-0000-000080000000}"/>
    <cellStyle name="_(11-6)2001중장기계획(총괄)1_전기방식_노출500A배관공사비(040305)" xfId="130" xr:uid="{00000000-0005-0000-0000-000081000000}"/>
    <cellStyle name="_(11-6)2001중장기계획(총괄)1_전기-영천댐취수능력(2003.2.10) (version 1)" xfId="131" xr:uid="{00000000-0005-0000-0000-000082000000}"/>
    <cellStyle name="_(11-6)2001중장기계획(총괄)1_전기-영천댐취수능력(2003.2.10) (version 1)_공사비" xfId="132" xr:uid="{00000000-0005-0000-0000-000083000000}"/>
    <cellStyle name="_(11-6)2001중장기계획(총괄)1_전기-영천댐취수능력(2003.2.10) (version 1)_공사비(소각장향후)" xfId="133" xr:uid="{00000000-0005-0000-0000-000084000000}"/>
    <cellStyle name="_(11-6)2001중장기계획(총괄)1_전기-영천댐취수능력(2003.2.10) (version 1)_공사비(소각장향후)_공사비(소각장향후)1" xfId="134" xr:uid="{00000000-0005-0000-0000-000085000000}"/>
    <cellStyle name="_(11-6)2001중장기계획(총괄)1_전기-영천댐취수능력(2003.2.10) (version 1)_공사비(현재)" xfId="135" xr:uid="{00000000-0005-0000-0000-000086000000}"/>
    <cellStyle name="_(11-6)2001중장기계획(총괄)1_전기-영천댐취수능력(2003.2.10) (version 1)_공사비(현재)_공사비rev1(civil)" xfId="136" xr:uid="{00000000-0005-0000-0000-000087000000}"/>
    <cellStyle name="_(11-6)2001중장기계획(총괄)1_전기-영천댐취수능력(2003.2.10) (version 1)_공사비_공사비(현재)" xfId="137" xr:uid="{00000000-0005-0000-0000-000088000000}"/>
    <cellStyle name="_(11-6)2001중장기계획(총괄)1_전기-영천댐취수능력(2003.2.10) (version 1)_공사비_공사비rev1" xfId="138" xr:uid="{00000000-0005-0000-0000-000089000000}"/>
    <cellStyle name="_(11-6)2001중장기계획(총괄)1_전기-영천댐취수능력(2003.2.10) (version 1)_공사비_공사비rev1(civil)" xfId="139" xr:uid="{00000000-0005-0000-0000-00008A000000}"/>
    <cellStyle name="_(11-6)2001중장기계획(총괄)1_전기-영천댐취수능력(2003.2.10) (version 1)_노출500A배관공사비(040305)" xfId="140" xr:uid="{00000000-0005-0000-0000-00008B000000}"/>
    <cellStyle name="_(11-6)2001중장기계획(총괄)1_최종실적(최종)" xfId="141" xr:uid="{00000000-0005-0000-0000-00008C000000}"/>
    <cellStyle name="_(11-6)2001중장기계획(총괄)1_최종실적(최종)_공사비" xfId="142" xr:uid="{00000000-0005-0000-0000-00008D000000}"/>
    <cellStyle name="_(11-6)2001중장기계획(총괄)1_최종실적(최종)_공사비(소각장향후)" xfId="143" xr:uid="{00000000-0005-0000-0000-00008E000000}"/>
    <cellStyle name="_(11-6)2001중장기계획(총괄)1_최종실적(최종)_공사비(소각장향후)_공사비(소각장향후)1" xfId="144" xr:uid="{00000000-0005-0000-0000-00008F000000}"/>
    <cellStyle name="_(11-6)2001중장기계획(총괄)1_최종실적(최종)_공사비(현재)" xfId="145" xr:uid="{00000000-0005-0000-0000-000090000000}"/>
    <cellStyle name="_(11-6)2001중장기계획(총괄)1_최종실적(최종)_공사비(현재)_공사비rev1(civil)" xfId="146" xr:uid="{00000000-0005-0000-0000-000091000000}"/>
    <cellStyle name="_(11-6)2001중장기계획(총괄)1_최종실적(최종)_공사비_공사비(현재)" xfId="147" xr:uid="{00000000-0005-0000-0000-000092000000}"/>
    <cellStyle name="_(11-6)2001중장기계획(총괄)1_최종실적(최종)_공사비_공사비rev1" xfId="148" xr:uid="{00000000-0005-0000-0000-000093000000}"/>
    <cellStyle name="_(11-6)2001중장기계획(총괄)1_최종실적(최종)_공사비_공사비rev1(civil)" xfId="149" xr:uid="{00000000-0005-0000-0000-000094000000}"/>
    <cellStyle name="_(11-6)2001중장기계획(총괄)1_최종실적(최종)_노출500A배관공사비(040305)" xfId="150" xr:uid="{00000000-0005-0000-0000-000095000000}"/>
    <cellStyle name="_(11-6)2001중장기계획(총괄)1_최종실적(최종)_영천댐수량산출" xfId="151" xr:uid="{00000000-0005-0000-0000-000096000000}"/>
    <cellStyle name="_(11-6)2001중장기계획(총괄)1_최종실적(최종)_영천댐수량산출_공사비" xfId="152" xr:uid="{00000000-0005-0000-0000-000097000000}"/>
    <cellStyle name="_(11-6)2001중장기계획(총괄)1_최종실적(최종)_영천댐수량산출_공사비(소각장향후)" xfId="153" xr:uid="{00000000-0005-0000-0000-000098000000}"/>
    <cellStyle name="_(11-6)2001중장기계획(총괄)1_최종실적(최종)_영천댐수량산출_공사비(소각장향후)_공사비(소각장향후)1" xfId="154" xr:uid="{00000000-0005-0000-0000-000099000000}"/>
    <cellStyle name="_(11-6)2001중장기계획(총괄)1_최종실적(최종)_영천댐수량산출_공사비(현재)" xfId="155" xr:uid="{00000000-0005-0000-0000-00009A000000}"/>
    <cellStyle name="_(11-6)2001중장기계획(총괄)1_최종실적(최종)_영천댐수량산출_공사비(현재)_공사비rev1(civil)" xfId="156" xr:uid="{00000000-0005-0000-0000-00009B000000}"/>
    <cellStyle name="_(11-6)2001중장기계획(총괄)1_최종실적(최종)_영천댐수량산출_공사비_공사비(현재)" xfId="157" xr:uid="{00000000-0005-0000-0000-00009C000000}"/>
    <cellStyle name="_(11-6)2001중장기계획(총괄)1_최종실적(최종)_영천댐수량산출_공사비_공사비rev1" xfId="158" xr:uid="{00000000-0005-0000-0000-00009D000000}"/>
    <cellStyle name="_(11-6)2001중장기계획(총괄)1_최종실적(최종)_영천댐수량산출_공사비_공사비rev1(civil)" xfId="159" xr:uid="{00000000-0005-0000-0000-00009E000000}"/>
    <cellStyle name="_(11-6)2001중장기계획(총괄)1_최종실적(최종)_영천댐수량산출_노출500A배관공사비(040305)" xfId="160" xr:uid="{00000000-0005-0000-0000-00009F000000}"/>
    <cellStyle name="_~MF2110" xfId="161" xr:uid="{00000000-0005-0000-0000-0000A0000000}"/>
    <cellStyle name="_~MF2110_가설건축전기산출서" xfId="162" xr:uid="{00000000-0005-0000-0000-0000A1000000}"/>
    <cellStyle name="_~MF2110_가설건축전기산출서_공사비" xfId="163" xr:uid="{00000000-0005-0000-0000-0000A2000000}"/>
    <cellStyle name="_~MF2110_가설건축전기산출서_공사비(소각장향후)" xfId="164" xr:uid="{00000000-0005-0000-0000-0000A3000000}"/>
    <cellStyle name="_~MF2110_가설건축전기산출서_공사비(소각장향후)_공사비(소각장향후)1" xfId="165" xr:uid="{00000000-0005-0000-0000-0000A4000000}"/>
    <cellStyle name="_~MF2110_가설건축전기산출서_공사비(현재)" xfId="166" xr:uid="{00000000-0005-0000-0000-0000A5000000}"/>
    <cellStyle name="_~MF2110_가설건축전기산출서_공사비(현재)_공사비rev1(civil)" xfId="167" xr:uid="{00000000-0005-0000-0000-0000A6000000}"/>
    <cellStyle name="_~MF2110_가설건축전기산출서_공사비_공사비(현재)" xfId="168" xr:uid="{00000000-0005-0000-0000-0000A7000000}"/>
    <cellStyle name="_~MF2110_가설건축전기산출서_공사비_공사비rev1" xfId="169" xr:uid="{00000000-0005-0000-0000-0000A8000000}"/>
    <cellStyle name="_~MF2110_가설건축전기산출서_공사비_공사비rev1(civil)" xfId="170" xr:uid="{00000000-0005-0000-0000-0000A9000000}"/>
    <cellStyle name="_~MF2110_가설건축전기산출서_노출500A배관공사비(040305)" xfId="171" xr:uid="{00000000-0005-0000-0000-0000AA000000}"/>
    <cellStyle name="_~MF2110_가설동력수량산출" xfId="172" xr:uid="{00000000-0005-0000-0000-0000AB000000}"/>
    <cellStyle name="_~MF2110_가설동력수량산출_공사비" xfId="173" xr:uid="{00000000-0005-0000-0000-0000AC000000}"/>
    <cellStyle name="_~MF2110_가설동력수량산출_공사비(소각장향후)" xfId="174" xr:uid="{00000000-0005-0000-0000-0000AD000000}"/>
    <cellStyle name="_~MF2110_가설동력수량산출_공사비(소각장향후)_공사비(소각장향후)1" xfId="175" xr:uid="{00000000-0005-0000-0000-0000AE000000}"/>
    <cellStyle name="_~MF2110_가설동력수량산출_공사비(현재)" xfId="176" xr:uid="{00000000-0005-0000-0000-0000AF000000}"/>
    <cellStyle name="_~MF2110_가설동력수량산출_공사비(현재)_공사비rev1(civil)" xfId="177" xr:uid="{00000000-0005-0000-0000-0000B0000000}"/>
    <cellStyle name="_~MF2110_가설동력수량산출_공사비_공사비(현재)" xfId="178" xr:uid="{00000000-0005-0000-0000-0000B1000000}"/>
    <cellStyle name="_~MF2110_가설동력수량산출_공사비_공사비rev1" xfId="179" xr:uid="{00000000-0005-0000-0000-0000B2000000}"/>
    <cellStyle name="_~MF2110_가설동력수량산출_공사비_공사비rev1(civil)" xfId="180" xr:uid="{00000000-0005-0000-0000-0000B3000000}"/>
    <cellStyle name="_~MF2110_가설동력수량산출_노출500A배관공사비(040305)" xfId="181" xr:uid="{00000000-0005-0000-0000-0000B4000000}"/>
    <cellStyle name="_~MF2110_가설통신수량" xfId="182" xr:uid="{00000000-0005-0000-0000-0000B5000000}"/>
    <cellStyle name="_~MF2110_가설통신수량_공사비" xfId="183" xr:uid="{00000000-0005-0000-0000-0000B6000000}"/>
    <cellStyle name="_~MF2110_가설통신수량_공사비(소각장향후)" xfId="184" xr:uid="{00000000-0005-0000-0000-0000B7000000}"/>
    <cellStyle name="_~MF2110_가설통신수량_공사비(소각장향후)_공사비(소각장향후)1" xfId="185" xr:uid="{00000000-0005-0000-0000-0000B8000000}"/>
    <cellStyle name="_~MF2110_가설통신수량_공사비(현재)" xfId="186" xr:uid="{00000000-0005-0000-0000-0000B9000000}"/>
    <cellStyle name="_~MF2110_가설통신수량_공사비(현재)_공사비rev1(civil)" xfId="187" xr:uid="{00000000-0005-0000-0000-0000BA000000}"/>
    <cellStyle name="_~MF2110_가설통신수량_공사비_공사비(현재)" xfId="188" xr:uid="{00000000-0005-0000-0000-0000BB000000}"/>
    <cellStyle name="_~MF2110_가설통신수량_공사비_공사비rev1" xfId="189" xr:uid="{00000000-0005-0000-0000-0000BC000000}"/>
    <cellStyle name="_~MF2110_가설통신수량_공사비_공사비rev1(civil)" xfId="190" xr:uid="{00000000-0005-0000-0000-0000BD000000}"/>
    <cellStyle name="_~MF2110_가설통신수량_노출500A배관공사비(040305)" xfId="191" xr:uid="{00000000-0005-0000-0000-0000BE000000}"/>
    <cellStyle name="_~MF2110_경보국설계서(철관주2003.1.30최종)" xfId="192" xr:uid="{00000000-0005-0000-0000-0000BF000000}"/>
    <cellStyle name="_~MF2110_경보국설계서(철관주2003.1.30최종)_공사비" xfId="193" xr:uid="{00000000-0005-0000-0000-0000C0000000}"/>
    <cellStyle name="_~MF2110_경보국설계서(철관주2003.1.30최종)_공사비(소각장향후)" xfId="194" xr:uid="{00000000-0005-0000-0000-0000C1000000}"/>
    <cellStyle name="_~MF2110_경보국설계서(철관주2003.1.30최종)_공사비(소각장향후)_공사비(소각장향후)1" xfId="195" xr:uid="{00000000-0005-0000-0000-0000C2000000}"/>
    <cellStyle name="_~MF2110_경보국설계서(철관주2003.1.30최종)_공사비(현재)" xfId="196" xr:uid="{00000000-0005-0000-0000-0000C3000000}"/>
    <cellStyle name="_~MF2110_경보국설계서(철관주2003.1.30최종)_공사비(현재)_공사비rev1(civil)" xfId="197" xr:uid="{00000000-0005-0000-0000-0000C4000000}"/>
    <cellStyle name="_~MF2110_경보국설계서(철관주2003.1.30최종)_공사비_공사비(현재)" xfId="198" xr:uid="{00000000-0005-0000-0000-0000C5000000}"/>
    <cellStyle name="_~MF2110_경보국설계서(철관주2003.1.30최종)_공사비_공사비rev1" xfId="199" xr:uid="{00000000-0005-0000-0000-0000C6000000}"/>
    <cellStyle name="_~MF2110_경보국설계서(철관주2003.1.30최종)_공사비_공사비rev1(civil)" xfId="200" xr:uid="{00000000-0005-0000-0000-0000C7000000}"/>
    <cellStyle name="_~MF2110_경보국설계서(철관주2003.1.30최종)_노출500A배관공사비(040305)" xfId="201" xr:uid="{00000000-0005-0000-0000-0000C8000000}"/>
    <cellStyle name="_~MF2110_경보국설계서(철관주2003.1.30최종)_영천댐수량산출" xfId="202" xr:uid="{00000000-0005-0000-0000-0000C9000000}"/>
    <cellStyle name="_~MF2110_경보국설계서(철관주2003.1.30최종)_영천댐수량산출_공사비" xfId="203" xr:uid="{00000000-0005-0000-0000-0000CA000000}"/>
    <cellStyle name="_~MF2110_경보국설계서(철관주2003.1.30최종)_영천댐수량산출_공사비(소각장향후)" xfId="204" xr:uid="{00000000-0005-0000-0000-0000CB000000}"/>
    <cellStyle name="_~MF2110_경보국설계서(철관주2003.1.30최종)_영천댐수량산출_공사비(소각장향후)_공사비(소각장향후)1" xfId="205" xr:uid="{00000000-0005-0000-0000-0000CC000000}"/>
    <cellStyle name="_~MF2110_경보국설계서(철관주2003.1.30최종)_영천댐수량산출_공사비(현재)" xfId="206" xr:uid="{00000000-0005-0000-0000-0000CD000000}"/>
    <cellStyle name="_~MF2110_경보국설계서(철관주2003.1.30최종)_영천댐수량산출_공사비(현재)_공사비rev1(civil)" xfId="207" xr:uid="{00000000-0005-0000-0000-0000CE000000}"/>
    <cellStyle name="_~MF2110_경보국설계서(철관주2003.1.30최종)_영천댐수량산출_공사비_공사비(현재)" xfId="208" xr:uid="{00000000-0005-0000-0000-0000CF000000}"/>
    <cellStyle name="_~MF2110_경보국설계서(철관주2003.1.30최종)_영천댐수량산출_공사비_공사비rev1" xfId="209" xr:uid="{00000000-0005-0000-0000-0000D0000000}"/>
    <cellStyle name="_~MF2110_경보국설계서(철관주2003.1.30최종)_영천댐수량산출_공사비_공사비rev1(civil)" xfId="210" xr:uid="{00000000-0005-0000-0000-0000D1000000}"/>
    <cellStyle name="_~MF2110_경보국설계서(철관주2003.1.30최종)_영천댐수량산출_노출500A배관공사비(040305)" xfId="211" xr:uid="{00000000-0005-0000-0000-0000D2000000}"/>
    <cellStyle name="_~MF2110_공사비" xfId="212" xr:uid="{00000000-0005-0000-0000-0000D3000000}"/>
    <cellStyle name="_~MF2110_공사비(소각장향후)" xfId="213" xr:uid="{00000000-0005-0000-0000-0000D4000000}"/>
    <cellStyle name="_~MF2110_공사비(소각장향후)_공사비(소각장향후)1" xfId="214" xr:uid="{00000000-0005-0000-0000-0000D5000000}"/>
    <cellStyle name="_~MF2110_공사비(현재)" xfId="215" xr:uid="{00000000-0005-0000-0000-0000D6000000}"/>
    <cellStyle name="_~MF2110_공사비(현재)_공사비rev1(civil)" xfId="216" xr:uid="{00000000-0005-0000-0000-0000D7000000}"/>
    <cellStyle name="_~MF2110_공사비_공사비(현재)" xfId="217" xr:uid="{00000000-0005-0000-0000-0000D8000000}"/>
    <cellStyle name="_~MF2110_공사비_공사비rev1" xfId="218" xr:uid="{00000000-0005-0000-0000-0000D9000000}"/>
    <cellStyle name="_~MF2110_공사비_공사비rev1(civil)" xfId="219" xr:uid="{00000000-0005-0000-0000-0000DA000000}"/>
    <cellStyle name="_~MF2110_노출500A배관공사비(040305)" xfId="220" xr:uid="{00000000-0005-0000-0000-0000DB000000}"/>
    <cellStyle name="_~MF2110_영구동력수량산출" xfId="221" xr:uid="{00000000-0005-0000-0000-0000DC000000}"/>
    <cellStyle name="_~MF2110_영구동력수량산출_공사비" xfId="222" xr:uid="{00000000-0005-0000-0000-0000DD000000}"/>
    <cellStyle name="_~MF2110_영구동력수량산출_공사비(소각장향후)" xfId="223" xr:uid="{00000000-0005-0000-0000-0000DE000000}"/>
    <cellStyle name="_~MF2110_영구동력수량산출_공사비(소각장향후)_공사비(소각장향후)1" xfId="224" xr:uid="{00000000-0005-0000-0000-0000DF000000}"/>
    <cellStyle name="_~MF2110_영구동력수량산출_공사비(현재)" xfId="225" xr:uid="{00000000-0005-0000-0000-0000E0000000}"/>
    <cellStyle name="_~MF2110_영구동력수량산출_공사비(현재)_공사비rev1(civil)" xfId="226" xr:uid="{00000000-0005-0000-0000-0000E1000000}"/>
    <cellStyle name="_~MF2110_영구동력수량산출_공사비_공사비(현재)" xfId="227" xr:uid="{00000000-0005-0000-0000-0000E2000000}"/>
    <cellStyle name="_~MF2110_영구동력수량산출_공사비_공사비rev1" xfId="228" xr:uid="{00000000-0005-0000-0000-0000E3000000}"/>
    <cellStyle name="_~MF2110_영구동력수량산출_공사비_공사비rev1(civil)" xfId="229" xr:uid="{00000000-0005-0000-0000-0000E4000000}"/>
    <cellStyle name="_~MF2110_영구동력수량산출_노출500A배관공사비(040305)" xfId="230" xr:uid="{00000000-0005-0000-0000-0000E5000000}"/>
    <cellStyle name="_~MF2110_영천댐수량산출" xfId="231" xr:uid="{00000000-0005-0000-0000-0000E6000000}"/>
    <cellStyle name="_~MF2110_영천댐수량산출_공사비" xfId="232" xr:uid="{00000000-0005-0000-0000-0000E7000000}"/>
    <cellStyle name="_~MF2110_영천댐수량산출_공사비(소각장향후)" xfId="233" xr:uid="{00000000-0005-0000-0000-0000E8000000}"/>
    <cellStyle name="_~MF2110_영천댐수량산출_공사비(소각장향후)_공사비(소각장향후)1" xfId="234" xr:uid="{00000000-0005-0000-0000-0000E9000000}"/>
    <cellStyle name="_~MF2110_영천댐수량산출_공사비(현재)" xfId="235" xr:uid="{00000000-0005-0000-0000-0000EA000000}"/>
    <cellStyle name="_~MF2110_영천댐수량산출_공사비(현재)_공사비rev1(civil)" xfId="236" xr:uid="{00000000-0005-0000-0000-0000EB000000}"/>
    <cellStyle name="_~MF2110_영천댐수량산출_공사비_공사비(현재)" xfId="237" xr:uid="{00000000-0005-0000-0000-0000EC000000}"/>
    <cellStyle name="_~MF2110_영천댐수량산출_공사비_공사비rev1" xfId="238" xr:uid="{00000000-0005-0000-0000-0000ED000000}"/>
    <cellStyle name="_~MF2110_영천댐수량산출_공사비_공사비rev1(civil)" xfId="239" xr:uid="{00000000-0005-0000-0000-0000EE000000}"/>
    <cellStyle name="_~MF2110_영천댐수량산출_노출500A배관공사비(040305)" xfId="240" xr:uid="{00000000-0005-0000-0000-0000EF000000}"/>
    <cellStyle name="_~MF2110_오리지날최종-경보국설계서(철관주2003.2.13) (version 3) (version 1)" xfId="241" xr:uid="{00000000-0005-0000-0000-0000F0000000}"/>
    <cellStyle name="_~MF2110_오리지날최종-경보국설계서(철관주2003.2.13) (version 3) (version 1)_공사비" xfId="242" xr:uid="{00000000-0005-0000-0000-0000F1000000}"/>
    <cellStyle name="_~MF2110_오리지날최종-경보국설계서(철관주2003.2.13) (version 3) (version 1)_공사비(소각장향후)" xfId="243" xr:uid="{00000000-0005-0000-0000-0000F2000000}"/>
    <cellStyle name="_~MF2110_오리지날최종-경보국설계서(철관주2003.2.13) (version 3) (version 1)_공사비(소각장향후)_공사비(소각장향후)1" xfId="244" xr:uid="{00000000-0005-0000-0000-0000F3000000}"/>
    <cellStyle name="_~MF2110_오리지날최종-경보국설계서(철관주2003.2.13) (version 3) (version 1)_공사비(현재)" xfId="245" xr:uid="{00000000-0005-0000-0000-0000F4000000}"/>
    <cellStyle name="_~MF2110_오리지날최종-경보국설계서(철관주2003.2.13) (version 3) (version 1)_공사비(현재)_공사비rev1(civil)" xfId="246" xr:uid="{00000000-0005-0000-0000-0000F5000000}"/>
    <cellStyle name="_~MF2110_오리지날최종-경보국설계서(철관주2003.2.13) (version 3) (version 1)_공사비_공사비(현재)" xfId="247" xr:uid="{00000000-0005-0000-0000-0000F6000000}"/>
    <cellStyle name="_~MF2110_오리지날최종-경보국설계서(철관주2003.2.13) (version 3) (version 1)_공사비_공사비rev1" xfId="248" xr:uid="{00000000-0005-0000-0000-0000F7000000}"/>
    <cellStyle name="_~MF2110_오리지날최종-경보국설계서(철관주2003.2.13) (version 3) (version 1)_공사비_공사비rev1(civil)" xfId="249" xr:uid="{00000000-0005-0000-0000-0000F8000000}"/>
    <cellStyle name="_~MF2110_오리지날최종-경보국설계서(철관주2003.2.13) (version 3) (version 1)_노출500A배관공사비(040305)" xfId="250" xr:uid="{00000000-0005-0000-0000-0000F9000000}"/>
    <cellStyle name="_~MF2110_오리지날최종-경보국설계서(철관주2003.2.6)" xfId="251" xr:uid="{00000000-0005-0000-0000-0000FA000000}"/>
    <cellStyle name="_~MF2110_오리지날최종-경보국설계서(철관주2003.2.6)_공사비" xfId="252" xr:uid="{00000000-0005-0000-0000-0000FB000000}"/>
    <cellStyle name="_~MF2110_오리지날최종-경보국설계서(철관주2003.2.6)_공사비(소각장향후)" xfId="253" xr:uid="{00000000-0005-0000-0000-0000FC000000}"/>
    <cellStyle name="_~MF2110_오리지날최종-경보국설계서(철관주2003.2.6)_공사비(소각장향후)_공사비(소각장향후)1" xfId="254" xr:uid="{00000000-0005-0000-0000-0000FD000000}"/>
    <cellStyle name="_~MF2110_오리지날최종-경보국설계서(철관주2003.2.6)_공사비(현재)" xfId="255" xr:uid="{00000000-0005-0000-0000-0000FE000000}"/>
    <cellStyle name="_~MF2110_오리지날최종-경보국설계서(철관주2003.2.6)_공사비(현재)_공사비rev1(civil)" xfId="256" xr:uid="{00000000-0005-0000-0000-0000FF000000}"/>
    <cellStyle name="_~MF2110_오리지날최종-경보국설계서(철관주2003.2.6)_공사비_공사비(현재)" xfId="257" xr:uid="{00000000-0005-0000-0000-000000010000}"/>
    <cellStyle name="_~MF2110_오리지날최종-경보국설계서(철관주2003.2.6)_공사비_공사비rev1" xfId="258" xr:uid="{00000000-0005-0000-0000-000001010000}"/>
    <cellStyle name="_~MF2110_오리지날최종-경보국설계서(철관주2003.2.6)_공사비_공사비rev1(civil)" xfId="259" xr:uid="{00000000-0005-0000-0000-000002010000}"/>
    <cellStyle name="_~MF2110_오리지날최종-경보국설계서(철관주2003.2.6)_노출500A배관공사비(040305)" xfId="260" xr:uid="{00000000-0005-0000-0000-000003010000}"/>
    <cellStyle name="_~MF2110_오리지날최종-경보국설계서(철관주2003.2.9) (version 2)" xfId="261" xr:uid="{00000000-0005-0000-0000-000004010000}"/>
    <cellStyle name="_~MF2110_오리지날최종-경보국설계서(철관주2003.2.9) (version 2)_공사비" xfId="262" xr:uid="{00000000-0005-0000-0000-000005010000}"/>
    <cellStyle name="_~MF2110_오리지날최종-경보국설계서(철관주2003.2.9) (version 2)_공사비(소각장향후)" xfId="263" xr:uid="{00000000-0005-0000-0000-000006010000}"/>
    <cellStyle name="_~MF2110_오리지날최종-경보국설계서(철관주2003.2.9) (version 2)_공사비(소각장향후)_공사비(소각장향후)1" xfId="264" xr:uid="{00000000-0005-0000-0000-000007010000}"/>
    <cellStyle name="_~MF2110_오리지날최종-경보국설계서(철관주2003.2.9) (version 2)_공사비(현재)" xfId="265" xr:uid="{00000000-0005-0000-0000-000008010000}"/>
    <cellStyle name="_~MF2110_오리지날최종-경보국설계서(철관주2003.2.9) (version 2)_공사비(현재)_공사비rev1(civil)" xfId="266" xr:uid="{00000000-0005-0000-0000-000009010000}"/>
    <cellStyle name="_~MF2110_오리지날최종-경보국설계서(철관주2003.2.9) (version 2)_공사비_공사비(현재)" xfId="267" xr:uid="{00000000-0005-0000-0000-00000A010000}"/>
    <cellStyle name="_~MF2110_오리지날최종-경보국설계서(철관주2003.2.9) (version 2)_공사비_공사비rev1" xfId="268" xr:uid="{00000000-0005-0000-0000-00000B010000}"/>
    <cellStyle name="_~MF2110_오리지날최종-경보국설계서(철관주2003.2.9) (version 2)_공사비_공사비rev1(civil)" xfId="269" xr:uid="{00000000-0005-0000-0000-00000C010000}"/>
    <cellStyle name="_~MF2110_오리지날최종-경보국설계서(철관주2003.2.9) (version 2)_노출500A배관공사비(040305)" xfId="270" xr:uid="{00000000-0005-0000-0000-00000D010000}"/>
    <cellStyle name="_~MF2110_옥곡수량" xfId="271" xr:uid="{00000000-0005-0000-0000-00000E010000}"/>
    <cellStyle name="_~MF2110_옥곡수량_공사비" xfId="272" xr:uid="{00000000-0005-0000-0000-00000F010000}"/>
    <cellStyle name="_~MF2110_옥곡수량_공사비(소각장향후)" xfId="273" xr:uid="{00000000-0005-0000-0000-000010010000}"/>
    <cellStyle name="_~MF2110_옥곡수량_공사비(소각장향후)_공사비(소각장향후)1" xfId="274" xr:uid="{00000000-0005-0000-0000-000011010000}"/>
    <cellStyle name="_~MF2110_옥곡수량_공사비(현재)" xfId="275" xr:uid="{00000000-0005-0000-0000-000012010000}"/>
    <cellStyle name="_~MF2110_옥곡수량_공사비(현재)_공사비rev1(civil)" xfId="276" xr:uid="{00000000-0005-0000-0000-000013010000}"/>
    <cellStyle name="_~MF2110_옥곡수량_공사비_공사비(현재)" xfId="277" xr:uid="{00000000-0005-0000-0000-000014010000}"/>
    <cellStyle name="_~MF2110_옥곡수량_공사비_공사비rev1" xfId="278" xr:uid="{00000000-0005-0000-0000-000015010000}"/>
    <cellStyle name="_~MF2110_옥곡수량_공사비_공사비rev1(civil)" xfId="279" xr:uid="{00000000-0005-0000-0000-000016010000}"/>
    <cellStyle name="_~MF2110_옥곡수량_노출500A배관공사비(040305)" xfId="280" xr:uid="{00000000-0005-0000-0000-000017010000}"/>
    <cellStyle name="_~MF2110_전기-광양3단계(옥곡가압장)" xfId="281" xr:uid="{00000000-0005-0000-0000-000018010000}"/>
    <cellStyle name="_~MF2110_전기-광양3단계(옥곡가압장)_공사비" xfId="282" xr:uid="{00000000-0005-0000-0000-000019010000}"/>
    <cellStyle name="_~MF2110_전기-광양3단계(옥곡가압장)_공사비(소각장향후)" xfId="283" xr:uid="{00000000-0005-0000-0000-00001A010000}"/>
    <cellStyle name="_~MF2110_전기-광양3단계(옥곡가압장)_공사비(소각장향후)_공사비(소각장향후)1" xfId="284" xr:uid="{00000000-0005-0000-0000-00001B010000}"/>
    <cellStyle name="_~MF2110_전기-광양3단계(옥곡가압장)_공사비(현재)" xfId="285" xr:uid="{00000000-0005-0000-0000-00001C010000}"/>
    <cellStyle name="_~MF2110_전기-광양3단계(옥곡가압장)_공사비(현재)_공사비rev1(civil)" xfId="286" xr:uid="{00000000-0005-0000-0000-00001D010000}"/>
    <cellStyle name="_~MF2110_전기-광양3단계(옥곡가압장)_공사비_공사비(현재)" xfId="287" xr:uid="{00000000-0005-0000-0000-00001E010000}"/>
    <cellStyle name="_~MF2110_전기-광양3단계(옥곡가압장)_공사비_공사비rev1" xfId="288" xr:uid="{00000000-0005-0000-0000-00001F010000}"/>
    <cellStyle name="_~MF2110_전기-광양3단계(옥곡가압장)_공사비_공사비rev1(civil)" xfId="289" xr:uid="{00000000-0005-0000-0000-000020010000}"/>
    <cellStyle name="_~MF2110_전기-광양3단계(옥곡가압장)_노출500A배관공사비(040305)" xfId="290" xr:uid="{00000000-0005-0000-0000-000021010000}"/>
    <cellStyle name="_~MF2110_전기방식" xfId="291" xr:uid="{00000000-0005-0000-0000-000022010000}"/>
    <cellStyle name="_~MF2110_전기방식_공사비" xfId="292" xr:uid="{00000000-0005-0000-0000-000023010000}"/>
    <cellStyle name="_~MF2110_전기방식_공사비(소각장향후)" xfId="293" xr:uid="{00000000-0005-0000-0000-000024010000}"/>
    <cellStyle name="_~MF2110_전기방식_공사비(소각장향후)_공사비(소각장향후)1" xfId="294" xr:uid="{00000000-0005-0000-0000-000025010000}"/>
    <cellStyle name="_~MF2110_전기방식_공사비(현재)" xfId="295" xr:uid="{00000000-0005-0000-0000-000026010000}"/>
    <cellStyle name="_~MF2110_전기방식_공사비(현재)_공사비rev1(civil)" xfId="296" xr:uid="{00000000-0005-0000-0000-000027010000}"/>
    <cellStyle name="_~MF2110_전기방식_공사비_공사비(현재)" xfId="297" xr:uid="{00000000-0005-0000-0000-000028010000}"/>
    <cellStyle name="_~MF2110_전기방식_공사비_공사비rev1" xfId="298" xr:uid="{00000000-0005-0000-0000-000029010000}"/>
    <cellStyle name="_~MF2110_전기방식_공사비_공사비rev1(civil)" xfId="299" xr:uid="{00000000-0005-0000-0000-00002A010000}"/>
    <cellStyle name="_~MF2110_전기방식_노출500A배관공사비(040305)" xfId="300" xr:uid="{00000000-0005-0000-0000-00002B010000}"/>
    <cellStyle name="_~MF2110_전기-영천댐취수능력(2003.2.10) (version 1)" xfId="301" xr:uid="{00000000-0005-0000-0000-00002C010000}"/>
    <cellStyle name="_~MF2110_전기-영천댐취수능력(2003.2.10) (version 1)_공사비" xfId="302" xr:uid="{00000000-0005-0000-0000-00002D010000}"/>
    <cellStyle name="_~MF2110_전기-영천댐취수능력(2003.2.10) (version 1)_공사비(소각장향후)" xfId="303" xr:uid="{00000000-0005-0000-0000-00002E010000}"/>
    <cellStyle name="_~MF2110_전기-영천댐취수능력(2003.2.10) (version 1)_공사비(소각장향후)_공사비(소각장향후)1" xfId="304" xr:uid="{00000000-0005-0000-0000-00002F010000}"/>
    <cellStyle name="_~MF2110_전기-영천댐취수능력(2003.2.10) (version 1)_공사비(현재)" xfId="305" xr:uid="{00000000-0005-0000-0000-000030010000}"/>
    <cellStyle name="_~MF2110_전기-영천댐취수능력(2003.2.10) (version 1)_공사비(현재)_공사비rev1(civil)" xfId="306" xr:uid="{00000000-0005-0000-0000-000031010000}"/>
    <cellStyle name="_~MF2110_전기-영천댐취수능력(2003.2.10) (version 1)_공사비_공사비(현재)" xfId="307" xr:uid="{00000000-0005-0000-0000-000032010000}"/>
    <cellStyle name="_~MF2110_전기-영천댐취수능력(2003.2.10) (version 1)_공사비_공사비rev1" xfId="308" xr:uid="{00000000-0005-0000-0000-000033010000}"/>
    <cellStyle name="_~MF2110_전기-영천댐취수능력(2003.2.10) (version 1)_공사비_공사비rev1(civil)" xfId="309" xr:uid="{00000000-0005-0000-0000-000034010000}"/>
    <cellStyle name="_~MF2110_전기-영천댐취수능력(2003.2.10) (version 1)_노출500A배관공사비(040305)" xfId="310" xr:uid="{00000000-0005-0000-0000-000035010000}"/>
    <cellStyle name="_~MF2110_최종실적(최종)" xfId="311" xr:uid="{00000000-0005-0000-0000-000036010000}"/>
    <cellStyle name="_~MF2110_최종실적(최종)_공사비" xfId="312" xr:uid="{00000000-0005-0000-0000-000037010000}"/>
    <cellStyle name="_~MF2110_최종실적(최종)_공사비(소각장향후)" xfId="313" xr:uid="{00000000-0005-0000-0000-000038010000}"/>
    <cellStyle name="_~MF2110_최종실적(최종)_공사비(소각장향후)_공사비(소각장향후)1" xfId="314" xr:uid="{00000000-0005-0000-0000-000039010000}"/>
    <cellStyle name="_~MF2110_최종실적(최종)_공사비(현재)" xfId="315" xr:uid="{00000000-0005-0000-0000-00003A010000}"/>
    <cellStyle name="_~MF2110_최종실적(최종)_공사비(현재)_공사비rev1(civil)" xfId="316" xr:uid="{00000000-0005-0000-0000-00003B010000}"/>
    <cellStyle name="_~MF2110_최종실적(최종)_공사비_공사비(현재)" xfId="317" xr:uid="{00000000-0005-0000-0000-00003C010000}"/>
    <cellStyle name="_~MF2110_최종실적(최종)_공사비_공사비rev1" xfId="318" xr:uid="{00000000-0005-0000-0000-00003D010000}"/>
    <cellStyle name="_~MF2110_최종실적(최종)_공사비_공사비rev1(civil)" xfId="319" xr:uid="{00000000-0005-0000-0000-00003E010000}"/>
    <cellStyle name="_~MF2110_최종실적(최종)_노출500A배관공사비(040305)" xfId="320" xr:uid="{00000000-0005-0000-0000-00003F010000}"/>
    <cellStyle name="_~MF2110_최종실적(최종)_영천댐수량산출" xfId="321" xr:uid="{00000000-0005-0000-0000-000040010000}"/>
    <cellStyle name="_~MF2110_최종실적(최종)_영천댐수량산출_공사비" xfId="322" xr:uid="{00000000-0005-0000-0000-000041010000}"/>
    <cellStyle name="_~MF2110_최종실적(최종)_영천댐수량산출_공사비(소각장향후)" xfId="323" xr:uid="{00000000-0005-0000-0000-000042010000}"/>
    <cellStyle name="_~MF2110_최종실적(최종)_영천댐수량산출_공사비(소각장향후)_공사비(소각장향후)1" xfId="324" xr:uid="{00000000-0005-0000-0000-000043010000}"/>
    <cellStyle name="_~MF2110_최종실적(최종)_영천댐수량산출_공사비(현재)" xfId="325" xr:uid="{00000000-0005-0000-0000-000044010000}"/>
    <cellStyle name="_~MF2110_최종실적(최종)_영천댐수량산출_공사비(현재)_공사비rev1(civil)" xfId="326" xr:uid="{00000000-0005-0000-0000-000045010000}"/>
    <cellStyle name="_~MF2110_최종실적(최종)_영천댐수량산출_공사비_공사비(현재)" xfId="327" xr:uid="{00000000-0005-0000-0000-000046010000}"/>
    <cellStyle name="_~MF2110_최종실적(최종)_영천댐수량산출_공사비_공사비rev1" xfId="328" xr:uid="{00000000-0005-0000-0000-000047010000}"/>
    <cellStyle name="_~MF2110_최종실적(최종)_영천댐수량산출_공사비_공사비rev1(civil)" xfId="329" xr:uid="{00000000-0005-0000-0000-000048010000}"/>
    <cellStyle name="_~MF2110_최종실적(최종)_영천댐수량산출_노출500A배관공사비(040305)" xfId="330" xr:uid="{00000000-0005-0000-0000-000049010000}"/>
    <cellStyle name="_~MF373C" xfId="331" xr:uid="{00000000-0005-0000-0000-00004A010000}"/>
    <cellStyle name="_~MF373C_가설건축전기산출서" xfId="332" xr:uid="{00000000-0005-0000-0000-00004B010000}"/>
    <cellStyle name="_~MF373C_가설건축전기산출서_공사비" xfId="333" xr:uid="{00000000-0005-0000-0000-00004C010000}"/>
    <cellStyle name="_~MF373C_가설건축전기산출서_공사비(소각장향후)" xfId="334" xr:uid="{00000000-0005-0000-0000-00004D010000}"/>
    <cellStyle name="_~MF373C_가설건축전기산출서_공사비(소각장향후)_공사비(소각장향후)1" xfId="335" xr:uid="{00000000-0005-0000-0000-00004E010000}"/>
    <cellStyle name="_~MF373C_가설건축전기산출서_공사비(현재)" xfId="336" xr:uid="{00000000-0005-0000-0000-00004F010000}"/>
    <cellStyle name="_~MF373C_가설건축전기산출서_공사비(현재)_공사비rev1(civil)" xfId="337" xr:uid="{00000000-0005-0000-0000-000050010000}"/>
    <cellStyle name="_~MF373C_가설건축전기산출서_공사비_공사비(현재)" xfId="338" xr:uid="{00000000-0005-0000-0000-000051010000}"/>
    <cellStyle name="_~MF373C_가설건축전기산출서_공사비_공사비rev1" xfId="339" xr:uid="{00000000-0005-0000-0000-000052010000}"/>
    <cellStyle name="_~MF373C_가설건축전기산출서_공사비_공사비rev1(civil)" xfId="340" xr:uid="{00000000-0005-0000-0000-000053010000}"/>
    <cellStyle name="_~MF373C_가설건축전기산출서_노출500A배관공사비(040305)" xfId="341" xr:uid="{00000000-0005-0000-0000-000054010000}"/>
    <cellStyle name="_~MF373C_가설동력수량산출" xfId="342" xr:uid="{00000000-0005-0000-0000-000055010000}"/>
    <cellStyle name="_~MF373C_가설동력수량산출_공사비" xfId="343" xr:uid="{00000000-0005-0000-0000-000056010000}"/>
    <cellStyle name="_~MF373C_가설동력수량산출_공사비(소각장향후)" xfId="344" xr:uid="{00000000-0005-0000-0000-000057010000}"/>
    <cellStyle name="_~MF373C_가설동력수량산출_공사비(소각장향후)_공사비(소각장향후)1" xfId="345" xr:uid="{00000000-0005-0000-0000-000058010000}"/>
    <cellStyle name="_~MF373C_가설동력수량산출_공사비(현재)" xfId="346" xr:uid="{00000000-0005-0000-0000-000059010000}"/>
    <cellStyle name="_~MF373C_가설동력수량산출_공사비(현재)_공사비rev1(civil)" xfId="347" xr:uid="{00000000-0005-0000-0000-00005A010000}"/>
    <cellStyle name="_~MF373C_가설동력수량산출_공사비_공사비(현재)" xfId="348" xr:uid="{00000000-0005-0000-0000-00005B010000}"/>
    <cellStyle name="_~MF373C_가설동력수량산출_공사비_공사비rev1" xfId="349" xr:uid="{00000000-0005-0000-0000-00005C010000}"/>
    <cellStyle name="_~MF373C_가설동력수량산출_공사비_공사비rev1(civil)" xfId="350" xr:uid="{00000000-0005-0000-0000-00005D010000}"/>
    <cellStyle name="_~MF373C_가설동력수량산출_노출500A배관공사비(040305)" xfId="351" xr:uid="{00000000-0005-0000-0000-00005E010000}"/>
    <cellStyle name="_~MF373C_가설통신수량" xfId="352" xr:uid="{00000000-0005-0000-0000-00005F010000}"/>
    <cellStyle name="_~MF373C_가설통신수량_공사비" xfId="353" xr:uid="{00000000-0005-0000-0000-000060010000}"/>
    <cellStyle name="_~MF373C_가설통신수량_공사비(소각장향후)" xfId="354" xr:uid="{00000000-0005-0000-0000-000061010000}"/>
    <cellStyle name="_~MF373C_가설통신수량_공사비(소각장향후)_공사비(소각장향후)1" xfId="355" xr:uid="{00000000-0005-0000-0000-000062010000}"/>
    <cellStyle name="_~MF373C_가설통신수량_공사비(현재)" xfId="356" xr:uid="{00000000-0005-0000-0000-000063010000}"/>
    <cellStyle name="_~MF373C_가설통신수량_공사비(현재)_공사비rev1(civil)" xfId="357" xr:uid="{00000000-0005-0000-0000-000064010000}"/>
    <cellStyle name="_~MF373C_가설통신수량_공사비_공사비(현재)" xfId="358" xr:uid="{00000000-0005-0000-0000-000065010000}"/>
    <cellStyle name="_~MF373C_가설통신수량_공사비_공사비rev1" xfId="359" xr:uid="{00000000-0005-0000-0000-000066010000}"/>
    <cellStyle name="_~MF373C_가설통신수량_공사비_공사비rev1(civil)" xfId="360" xr:uid="{00000000-0005-0000-0000-000067010000}"/>
    <cellStyle name="_~MF373C_가설통신수량_노출500A배관공사비(040305)" xfId="361" xr:uid="{00000000-0005-0000-0000-000068010000}"/>
    <cellStyle name="_~MF373C_경보국설계서(철관주2003.1.30최종)" xfId="362" xr:uid="{00000000-0005-0000-0000-000069010000}"/>
    <cellStyle name="_~MF373C_경보국설계서(철관주2003.1.30최종)_공사비" xfId="363" xr:uid="{00000000-0005-0000-0000-00006A010000}"/>
    <cellStyle name="_~MF373C_경보국설계서(철관주2003.1.30최종)_공사비(소각장향후)" xfId="364" xr:uid="{00000000-0005-0000-0000-00006B010000}"/>
    <cellStyle name="_~MF373C_경보국설계서(철관주2003.1.30최종)_공사비(소각장향후)_공사비(소각장향후)1" xfId="365" xr:uid="{00000000-0005-0000-0000-00006C010000}"/>
    <cellStyle name="_~MF373C_경보국설계서(철관주2003.1.30최종)_공사비(현재)" xfId="366" xr:uid="{00000000-0005-0000-0000-00006D010000}"/>
    <cellStyle name="_~MF373C_경보국설계서(철관주2003.1.30최종)_공사비(현재)_공사비rev1(civil)" xfId="367" xr:uid="{00000000-0005-0000-0000-00006E010000}"/>
    <cellStyle name="_~MF373C_경보국설계서(철관주2003.1.30최종)_공사비_공사비(현재)" xfId="368" xr:uid="{00000000-0005-0000-0000-00006F010000}"/>
    <cellStyle name="_~MF373C_경보국설계서(철관주2003.1.30최종)_공사비_공사비rev1" xfId="369" xr:uid="{00000000-0005-0000-0000-000070010000}"/>
    <cellStyle name="_~MF373C_경보국설계서(철관주2003.1.30최종)_공사비_공사비rev1(civil)" xfId="370" xr:uid="{00000000-0005-0000-0000-000071010000}"/>
    <cellStyle name="_~MF373C_경보국설계서(철관주2003.1.30최종)_노출500A배관공사비(040305)" xfId="371" xr:uid="{00000000-0005-0000-0000-000072010000}"/>
    <cellStyle name="_~MF373C_경보국설계서(철관주2003.1.30최종)_영천댐수량산출" xfId="372" xr:uid="{00000000-0005-0000-0000-000073010000}"/>
    <cellStyle name="_~MF373C_경보국설계서(철관주2003.1.30최종)_영천댐수량산출_공사비" xfId="373" xr:uid="{00000000-0005-0000-0000-000074010000}"/>
    <cellStyle name="_~MF373C_경보국설계서(철관주2003.1.30최종)_영천댐수량산출_공사비(소각장향후)" xfId="374" xr:uid="{00000000-0005-0000-0000-000075010000}"/>
    <cellStyle name="_~MF373C_경보국설계서(철관주2003.1.30최종)_영천댐수량산출_공사비(소각장향후)_공사비(소각장향후)1" xfId="375" xr:uid="{00000000-0005-0000-0000-000076010000}"/>
    <cellStyle name="_~MF373C_경보국설계서(철관주2003.1.30최종)_영천댐수량산출_공사비(현재)" xfId="376" xr:uid="{00000000-0005-0000-0000-000077010000}"/>
    <cellStyle name="_~MF373C_경보국설계서(철관주2003.1.30최종)_영천댐수량산출_공사비(현재)_공사비rev1(civil)" xfId="377" xr:uid="{00000000-0005-0000-0000-000078010000}"/>
    <cellStyle name="_~MF373C_경보국설계서(철관주2003.1.30최종)_영천댐수량산출_공사비_공사비(현재)" xfId="378" xr:uid="{00000000-0005-0000-0000-000079010000}"/>
    <cellStyle name="_~MF373C_경보국설계서(철관주2003.1.30최종)_영천댐수량산출_공사비_공사비rev1" xfId="379" xr:uid="{00000000-0005-0000-0000-00007A010000}"/>
    <cellStyle name="_~MF373C_경보국설계서(철관주2003.1.30최종)_영천댐수량산출_공사비_공사비rev1(civil)" xfId="380" xr:uid="{00000000-0005-0000-0000-00007B010000}"/>
    <cellStyle name="_~MF373C_경보국설계서(철관주2003.1.30최종)_영천댐수량산출_노출500A배관공사비(040305)" xfId="381" xr:uid="{00000000-0005-0000-0000-00007C010000}"/>
    <cellStyle name="_~MF373C_공사비" xfId="382" xr:uid="{00000000-0005-0000-0000-00007D010000}"/>
    <cellStyle name="_~MF373C_공사비(소각장향후)" xfId="383" xr:uid="{00000000-0005-0000-0000-00007E010000}"/>
    <cellStyle name="_~MF373C_공사비(소각장향후)_공사비(소각장향후)1" xfId="384" xr:uid="{00000000-0005-0000-0000-00007F010000}"/>
    <cellStyle name="_~MF373C_공사비(현재)" xfId="385" xr:uid="{00000000-0005-0000-0000-000080010000}"/>
    <cellStyle name="_~MF373C_공사비(현재)_공사비rev1(civil)" xfId="386" xr:uid="{00000000-0005-0000-0000-000081010000}"/>
    <cellStyle name="_~MF373C_공사비_공사비(현재)" xfId="387" xr:uid="{00000000-0005-0000-0000-000082010000}"/>
    <cellStyle name="_~MF373C_공사비_공사비rev1" xfId="388" xr:uid="{00000000-0005-0000-0000-000083010000}"/>
    <cellStyle name="_~MF373C_공사비_공사비rev1(civil)" xfId="389" xr:uid="{00000000-0005-0000-0000-000084010000}"/>
    <cellStyle name="_~MF373C_노출500A배관공사비(040305)" xfId="390" xr:uid="{00000000-0005-0000-0000-000085010000}"/>
    <cellStyle name="_~MF373C_영구동력수량산출" xfId="391" xr:uid="{00000000-0005-0000-0000-000086010000}"/>
    <cellStyle name="_~MF373C_영구동력수량산출_공사비" xfId="392" xr:uid="{00000000-0005-0000-0000-000087010000}"/>
    <cellStyle name="_~MF373C_영구동력수량산출_공사비(소각장향후)" xfId="393" xr:uid="{00000000-0005-0000-0000-000088010000}"/>
    <cellStyle name="_~MF373C_영구동력수량산출_공사비(소각장향후)_공사비(소각장향후)1" xfId="394" xr:uid="{00000000-0005-0000-0000-000089010000}"/>
    <cellStyle name="_~MF373C_영구동력수량산출_공사비(현재)" xfId="395" xr:uid="{00000000-0005-0000-0000-00008A010000}"/>
    <cellStyle name="_~MF373C_영구동력수량산출_공사비(현재)_공사비rev1(civil)" xfId="396" xr:uid="{00000000-0005-0000-0000-00008B010000}"/>
    <cellStyle name="_~MF373C_영구동력수량산출_공사비_공사비(현재)" xfId="397" xr:uid="{00000000-0005-0000-0000-00008C010000}"/>
    <cellStyle name="_~MF373C_영구동력수량산출_공사비_공사비rev1" xfId="398" xr:uid="{00000000-0005-0000-0000-00008D010000}"/>
    <cellStyle name="_~MF373C_영구동력수량산출_공사비_공사비rev1(civil)" xfId="399" xr:uid="{00000000-0005-0000-0000-00008E010000}"/>
    <cellStyle name="_~MF373C_영구동력수량산출_노출500A배관공사비(040305)" xfId="400" xr:uid="{00000000-0005-0000-0000-00008F010000}"/>
    <cellStyle name="_~MF373C_영천댐수량산출" xfId="401" xr:uid="{00000000-0005-0000-0000-000090010000}"/>
    <cellStyle name="_~MF373C_영천댐수량산출_공사비" xfId="402" xr:uid="{00000000-0005-0000-0000-000091010000}"/>
    <cellStyle name="_~MF373C_영천댐수량산출_공사비(소각장향후)" xfId="403" xr:uid="{00000000-0005-0000-0000-000092010000}"/>
    <cellStyle name="_~MF373C_영천댐수량산출_공사비(소각장향후)_공사비(소각장향후)1" xfId="404" xr:uid="{00000000-0005-0000-0000-000093010000}"/>
    <cellStyle name="_~MF373C_영천댐수량산출_공사비(현재)" xfId="405" xr:uid="{00000000-0005-0000-0000-000094010000}"/>
    <cellStyle name="_~MF373C_영천댐수량산출_공사비(현재)_공사비rev1(civil)" xfId="406" xr:uid="{00000000-0005-0000-0000-000095010000}"/>
    <cellStyle name="_~MF373C_영천댐수량산출_공사비_공사비(현재)" xfId="407" xr:uid="{00000000-0005-0000-0000-000096010000}"/>
    <cellStyle name="_~MF373C_영천댐수량산출_공사비_공사비rev1" xfId="408" xr:uid="{00000000-0005-0000-0000-000097010000}"/>
    <cellStyle name="_~MF373C_영천댐수량산출_공사비_공사비rev1(civil)" xfId="409" xr:uid="{00000000-0005-0000-0000-000098010000}"/>
    <cellStyle name="_~MF373C_영천댐수량산출_노출500A배관공사비(040305)" xfId="410" xr:uid="{00000000-0005-0000-0000-000099010000}"/>
    <cellStyle name="_~MF373C_오리지날최종-경보국설계서(철관주2003.2.13) (version 3) (version 1)" xfId="411" xr:uid="{00000000-0005-0000-0000-00009A010000}"/>
    <cellStyle name="_~MF373C_오리지날최종-경보국설계서(철관주2003.2.13) (version 3) (version 1)_공사비" xfId="412" xr:uid="{00000000-0005-0000-0000-00009B010000}"/>
    <cellStyle name="_~MF373C_오리지날최종-경보국설계서(철관주2003.2.13) (version 3) (version 1)_공사비(소각장향후)" xfId="413" xr:uid="{00000000-0005-0000-0000-00009C010000}"/>
    <cellStyle name="_~MF373C_오리지날최종-경보국설계서(철관주2003.2.13) (version 3) (version 1)_공사비(소각장향후)_공사비(소각장향후)1" xfId="414" xr:uid="{00000000-0005-0000-0000-00009D010000}"/>
    <cellStyle name="_~MF373C_오리지날최종-경보국설계서(철관주2003.2.13) (version 3) (version 1)_공사비(현재)" xfId="415" xr:uid="{00000000-0005-0000-0000-00009E010000}"/>
    <cellStyle name="_~MF373C_오리지날최종-경보국설계서(철관주2003.2.13) (version 3) (version 1)_공사비(현재)_공사비rev1(civil)" xfId="416" xr:uid="{00000000-0005-0000-0000-00009F010000}"/>
    <cellStyle name="_~MF373C_오리지날최종-경보국설계서(철관주2003.2.13) (version 3) (version 1)_공사비_공사비(현재)" xfId="417" xr:uid="{00000000-0005-0000-0000-0000A0010000}"/>
    <cellStyle name="_~MF373C_오리지날최종-경보국설계서(철관주2003.2.13) (version 3) (version 1)_공사비_공사비rev1" xfId="418" xr:uid="{00000000-0005-0000-0000-0000A1010000}"/>
    <cellStyle name="_~MF373C_오리지날최종-경보국설계서(철관주2003.2.13) (version 3) (version 1)_공사비_공사비rev1(civil)" xfId="419" xr:uid="{00000000-0005-0000-0000-0000A2010000}"/>
    <cellStyle name="_~MF373C_오리지날최종-경보국설계서(철관주2003.2.13) (version 3) (version 1)_노출500A배관공사비(040305)" xfId="420" xr:uid="{00000000-0005-0000-0000-0000A3010000}"/>
    <cellStyle name="_~MF373C_오리지날최종-경보국설계서(철관주2003.2.6)" xfId="421" xr:uid="{00000000-0005-0000-0000-0000A4010000}"/>
    <cellStyle name="_~MF373C_오리지날최종-경보국설계서(철관주2003.2.6)_공사비" xfId="422" xr:uid="{00000000-0005-0000-0000-0000A5010000}"/>
    <cellStyle name="_~MF373C_오리지날최종-경보국설계서(철관주2003.2.6)_공사비(소각장향후)" xfId="423" xr:uid="{00000000-0005-0000-0000-0000A6010000}"/>
    <cellStyle name="_~MF373C_오리지날최종-경보국설계서(철관주2003.2.6)_공사비(소각장향후)_공사비(소각장향후)1" xfId="424" xr:uid="{00000000-0005-0000-0000-0000A7010000}"/>
    <cellStyle name="_~MF373C_오리지날최종-경보국설계서(철관주2003.2.6)_공사비(현재)" xfId="425" xr:uid="{00000000-0005-0000-0000-0000A8010000}"/>
    <cellStyle name="_~MF373C_오리지날최종-경보국설계서(철관주2003.2.6)_공사비(현재)_공사비rev1(civil)" xfId="426" xr:uid="{00000000-0005-0000-0000-0000A9010000}"/>
    <cellStyle name="_~MF373C_오리지날최종-경보국설계서(철관주2003.2.6)_공사비_공사비(현재)" xfId="427" xr:uid="{00000000-0005-0000-0000-0000AA010000}"/>
    <cellStyle name="_~MF373C_오리지날최종-경보국설계서(철관주2003.2.6)_공사비_공사비rev1" xfId="428" xr:uid="{00000000-0005-0000-0000-0000AB010000}"/>
    <cellStyle name="_~MF373C_오리지날최종-경보국설계서(철관주2003.2.6)_공사비_공사비rev1(civil)" xfId="429" xr:uid="{00000000-0005-0000-0000-0000AC010000}"/>
    <cellStyle name="_~MF373C_오리지날최종-경보국설계서(철관주2003.2.6)_노출500A배관공사비(040305)" xfId="430" xr:uid="{00000000-0005-0000-0000-0000AD010000}"/>
    <cellStyle name="_~MF373C_오리지날최종-경보국설계서(철관주2003.2.9) (version 2)" xfId="431" xr:uid="{00000000-0005-0000-0000-0000AE010000}"/>
    <cellStyle name="_~MF373C_오리지날최종-경보국설계서(철관주2003.2.9) (version 2)_공사비" xfId="432" xr:uid="{00000000-0005-0000-0000-0000AF010000}"/>
    <cellStyle name="_~MF373C_오리지날최종-경보국설계서(철관주2003.2.9) (version 2)_공사비(소각장향후)" xfId="433" xr:uid="{00000000-0005-0000-0000-0000B0010000}"/>
    <cellStyle name="_~MF373C_오리지날최종-경보국설계서(철관주2003.2.9) (version 2)_공사비(소각장향후)_공사비(소각장향후)1" xfId="434" xr:uid="{00000000-0005-0000-0000-0000B1010000}"/>
    <cellStyle name="_~MF373C_오리지날최종-경보국설계서(철관주2003.2.9) (version 2)_공사비(현재)" xfId="435" xr:uid="{00000000-0005-0000-0000-0000B2010000}"/>
    <cellStyle name="_~MF373C_오리지날최종-경보국설계서(철관주2003.2.9) (version 2)_공사비(현재)_공사비rev1(civil)" xfId="436" xr:uid="{00000000-0005-0000-0000-0000B3010000}"/>
    <cellStyle name="_~MF373C_오리지날최종-경보국설계서(철관주2003.2.9) (version 2)_공사비_공사비(현재)" xfId="437" xr:uid="{00000000-0005-0000-0000-0000B4010000}"/>
    <cellStyle name="_~MF373C_오리지날최종-경보국설계서(철관주2003.2.9) (version 2)_공사비_공사비rev1" xfId="438" xr:uid="{00000000-0005-0000-0000-0000B5010000}"/>
    <cellStyle name="_~MF373C_오리지날최종-경보국설계서(철관주2003.2.9) (version 2)_공사비_공사비rev1(civil)" xfId="439" xr:uid="{00000000-0005-0000-0000-0000B6010000}"/>
    <cellStyle name="_~MF373C_오리지날최종-경보국설계서(철관주2003.2.9) (version 2)_노출500A배관공사비(040305)" xfId="440" xr:uid="{00000000-0005-0000-0000-0000B7010000}"/>
    <cellStyle name="_~MF373C_옥곡수량" xfId="441" xr:uid="{00000000-0005-0000-0000-0000B8010000}"/>
    <cellStyle name="_~MF373C_옥곡수량_공사비" xfId="442" xr:uid="{00000000-0005-0000-0000-0000B9010000}"/>
    <cellStyle name="_~MF373C_옥곡수량_공사비(소각장향후)" xfId="443" xr:uid="{00000000-0005-0000-0000-0000BA010000}"/>
    <cellStyle name="_~MF373C_옥곡수량_공사비(소각장향후)_공사비(소각장향후)1" xfId="444" xr:uid="{00000000-0005-0000-0000-0000BB010000}"/>
    <cellStyle name="_~MF373C_옥곡수량_공사비(현재)" xfId="445" xr:uid="{00000000-0005-0000-0000-0000BC010000}"/>
    <cellStyle name="_~MF373C_옥곡수량_공사비(현재)_공사비rev1(civil)" xfId="446" xr:uid="{00000000-0005-0000-0000-0000BD010000}"/>
    <cellStyle name="_~MF373C_옥곡수량_공사비_공사비(현재)" xfId="447" xr:uid="{00000000-0005-0000-0000-0000BE010000}"/>
    <cellStyle name="_~MF373C_옥곡수량_공사비_공사비rev1" xfId="448" xr:uid="{00000000-0005-0000-0000-0000BF010000}"/>
    <cellStyle name="_~MF373C_옥곡수량_공사비_공사비rev1(civil)" xfId="449" xr:uid="{00000000-0005-0000-0000-0000C0010000}"/>
    <cellStyle name="_~MF373C_옥곡수량_노출500A배관공사비(040305)" xfId="450" xr:uid="{00000000-0005-0000-0000-0000C1010000}"/>
    <cellStyle name="_~MF373C_전기-광양3단계(옥곡가압장)" xfId="451" xr:uid="{00000000-0005-0000-0000-0000C2010000}"/>
    <cellStyle name="_~MF373C_전기-광양3단계(옥곡가압장)_공사비" xfId="452" xr:uid="{00000000-0005-0000-0000-0000C3010000}"/>
    <cellStyle name="_~MF373C_전기-광양3단계(옥곡가압장)_공사비(소각장향후)" xfId="453" xr:uid="{00000000-0005-0000-0000-0000C4010000}"/>
    <cellStyle name="_~MF373C_전기-광양3단계(옥곡가압장)_공사비(소각장향후)_공사비(소각장향후)1" xfId="454" xr:uid="{00000000-0005-0000-0000-0000C5010000}"/>
    <cellStyle name="_~MF373C_전기-광양3단계(옥곡가압장)_공사비(현재)" xfId="455" xr:uid="{00000000-0005-0000-0000-0000C6010000}"/>
    <cellStyle name="_~MF373C_전기-광양3단계(옥곡가압장)_공사비(현재)_공사비rev1(civil)" xfId="456" xr:uid="{00000000-0005-0000-0000-0000C7010000}"/>
    <cellStyle name="_~MF373C_전기-광양3단계(옥곡가압장)_공사비_공사비(현재)" xfId="457" xr:uid="{00000000-0005-0000-0000-0000C8010000}"/>
    <cellStyle name="_~MF373C_전기-광양3단계(옥곡가압장)_공사비_공사비rev1" xfId="458" xr:uid="{00000000-0005-0000-0000-0000C9010000}"/>
    <cellStyle name="_~MF373C_전기-광양3단계(옥곡가압장)_공사비_공사비rev1(civil)" xfId="459" xr:uid="{00000000-0005-0000-0000-0000CA010000}"/>
    <cellStyle name="_~MF373C_전기-광양3단계(옥곡가압장)_노출500A배관공사비(040305)" xfId="460" xr:uid="{00000000-0005-0000-0000-0000CB010000}"/>
    <cellStyle name="_~MF373C_전기방식" xfId="461" xr:uid="{00000000-0005-0000-0000-0000CC010000}"/>
    <cellStyle name="_~MF373C_전기방식_공사비" xfId="462" xr:uid="{00000000-0005-0000-0000-0000CD010000}"/>
    <cellStyle name="_~MF373C_전기방식_공사비(소각장향후)" xfId="463" xr:uid="{00000000-0005-0000-0000-0000CE010000}"/>
    <cellStyle name="_~MF373C_전기방식_공사비(소각장향후)_공사비(소각장향후)1" xfId="464" xr:uid="{00000000-0005-0000-0000-0000CF010000}"/>
    <cellStyle name="_~MF373C_전기방식_공사비(현재)" xfId="465" xr:uid="{00000000-0005-0000-0000-0000D0010000}"/>
    <cellStyle name="_~MF373C_전기방식_공사비(현재)_공사비rev1(civil)" xfId="466" xr:uid="{00000000-0005-0000-0000-0000D1010000}"/>
    <cellStyle name="_~MF373C_전기방식_공사비_공사비(현재)" xfId="467" xr:uid="{00000000-0005-0000-0000-0000D2010000}"/>
    <cellStyle name="_~MF373C_전기방식_공사비_공사비rev1" xfId="468" xr:uid="{00000000-0005-0000-0000-0000D3010000}"/>
    <cellStyle name="_~MF373C_전기방식_공사비_공사비rev1(civil)" xfId="469" xr:uid="{00000000-0005-0000-0000-0000D4010000}"/>
    <cellStyle name="_~MF373C_전기방식_노출500A배관공사비(040305)" xfId="470" xr:uid="{00000000-0005-0000-0000-0000D5010000}"/>
    <cellStyle name="_~MF373C_전기-영천댐취수능력(2003.2.10) (version 1)" xfId="471" xr:uid="{00000000-0005-0000-0000-0000D6010000}"/>
    <cellStyle name="_~MF373C_전기-영천댐취수능력(2003.2.10) (version 1)_공사비" xfId="472" xr:uid="{00000000-0005-0000-0000-0000D7010000}"/>
    <cellStyle name="_~MF373C_전기-영천댐취수능력(2003.2.10) (version 1)_공사비(소각장향후)" xfId="473" xr:uid="{00000000-0005-0000-0000-0000D8010000}"/>
    <cellStyle name="_~MF373C_전기-영천댐취수능력(2003.2.10) (version 1)_공사비(소각장향후)_공사비(소각장향후)1" xfId="474" xr:uid="{00000000-0005-0000-0000-0000D9010000}"/>
    <cellStyle name="_~MF373C_전기-영천댐취수능력(2003.2.10) (version 1)_공사비(현재)" xfId="475" xr:uid="{00000000-0005-0000-0000-0000DA010000}"/>
    <cellStyle name="_~MF373C_전기-영천댐취수능력(2003.2.10) (version 1)_공사비(현재)_공사비rev1(civil)" xfId="476" xr:uid="{00000000-0005-0000-0000-0000DB010000}"/>
    <cellStyle name="_~MF373C_전기-영천댐취수능력(2003.2.10) (version 1)_공사비_공사비(현재)" xfId="477" xr:uid="{00000000-0005-0000-0000-0000DC010000}"/>
    <cellStyle name="_~MF373C_전기-영천댐취수능력(2003.2.10) (version 1)_공사비_공사비rev1" xfId="478" xr:uid="{00000000-0005-0000-0000-0000DD010000}"/>
    <cellStyle name="_~MF373C_전기-영천댐취수능력(2003.2.10) (version 1)_공사비_공사비rev1(civil)" xfId="479" xr:uid="{00000000-0005-0000-0000-0000DE010000}"/>
    <cellStyle name="_~MF373C_전기-영천댐취수능력(2003.2.10) (version 1)_노출500A배관공사비(040305)" xfId="480" xr:uid="{00000000-0005-0000-0000-0000DF010000}"/>
    <cellStyle name="_~MF373C_최종실적(최종)" xfId="481" xr:uid="{00000000-0005-0000-0000-0000E0010000}"/>
    <cellStyle name="_~MF373C_최종실적(최종)_공사비" xfId="482" xr:uid="{00000000-0005-0000-0000-0000E1010000}"/>
    <cellStyle name="_~MF373C_최종실적(최종)_공사비(소각장향후)" xfId="483" xr:uid="{00000000-0005-0000-0000-0000E2010000}"/>
    <cellStyle name="_~MF373C_최종실적(최종)_공사비(소각장향후)_공사비(소각장향후)1" xfId="484" xr:uid="{00000000-0005-0000-0000-0000E3010000}"/>
    <cellStyle name="_~MF373C_최종실적(최종)_공사비(현재)" xfId="485" xr:uid="{00000000-0005-0000-0000-0000E4010000}"/>
    <cellStyle name="_~MF373C_최종실적(최종)_공사비(현재)_공사비rev1(civil)" xfId="486" xr:uid="{00000000-0005-0000-0000-0000E5010000}"/>
    <cellStyle name="_~MF373C_최종실적(최종)_공사비_공사비(현재)" xfId="487" xr:uid="{00000000-0005-0000-0000-0000E6010000}"/>
    <cellStyle name="_~MF373C_최종실적(최종)_공사비_공사비rev1" xfId="488" xr:uid="{00000000-0005-0000-0000-0000E7010000}"/>
    <cellStyle name="_~MF373C_최종실적(최종)_공사비_공사비rev1(civil)" xfId="489" xr:uid="{00000000-0005-0000-0000-0000E8010000}"/>
    <cellStyle name="_~MF373C_최종실적(최종)_노출500A배관공사비(040305)" xfId="490" xr:uid="{00000000-0005-0000-0000-0000E9010000}"/>
    <cellStyle name="_~MF373C_최종실적(최종)_영천댐수량산출" xfId="491" xr:uid="{00000000-0005-0000-0000-0000EA010000}"/>
    <cellStyle name="_~MF373C_최종실적(최종)_영천댐수량산출_공사비" xfId="492" xr:uid="{00000000-0005-0000-0000-0000EB010000}"/>
    <cellStyle name="_~MF373C_최종실적(최종)_영천댐수량산출_공사비(소각장향후)" xfId="493" xr:uid="{00000000-0005-0000-0000-0000EC010000}"/>
    <cellStyle name="_~MF373C_최종실적(최종)_영천댐수량산출_공사비(소각장향후)_공사비(소각장향후)1" xfId="494" xr:uid="{00000000-0005-0000-0000-0000ED010000}"/>
    <cellStyle name="_~MF373C_최종실적(최종)_영천댐수량산출_공사비(현재)" xfId="495" xr:uid="{00000000-0005-0000-0000-0000EE010000}"/>
    <cellStyle name="_~MF373C_최종실적(최종)_영천댐수량산출_공사비(현재)_공사비rev1(civil)" xfId="496" xr:uid="{00000000-0005-0000-0000-0000EF010000}"/>
    <cellStyle name="_~MF373C_최종실적(최종)_영천댐수량산출_공사비_공사비(현재)" xfId="497" xr:uid="{00000000-0005-0000-0000-0000F0010000}"/>
    <cellStyle name="_~MF373C_최종실적(최종)_영천댐수량산출_공사비_공사비rev1" xfId="498" xr:uid="{00000000-0005-0000-0000-0000F1010000}"/>
    <cellStyle name="_~MF373C_최종실적(최종)_영천댐수량산출_공사비_공사비rev1(civil)" xfId="499" xr:uid="{00000000-0005-0000-0000-0000F2010000}"/>
    <cellStyle name="_~MF373C_최종실적(최종)_영천댐수량산출_노출500A배관공사비(040305)" xfId="500" xr:uid="{00000000-0005-0000-0000-0000F3010000}"/>
    <cellStyle name="_015_LGPOWER" xfId="501" xr:uid="{00000000-0005-0000-0000-0000F4010000}"/>
    <cellStyle name="_021126_목포시청(총괄)" xfId="502" xr:uid="{00000000-0005-0000-0000-0000F5010000}"/>
    <cellStyle name="_2001년만" xfId="503" xr:uid="{00000000-0005-0000-0000-0000F6010000}"/>
    <cellStyle name="_2001년만_(11-6)2001중장기계획(총괄)1" xfId="504" xr:uid="{00000000-0005-0000-0000-0000F7010000}"/>
    <cellStyle name="_2001년만_(11-6)2001중장기계획(총괄)1_가설건축전기산출서" xfId="505" xr:uid="{00000000-0005-0000-0000-0000F8010000}"/>
    <cellStyle name="_2001년만_(11-6)2001중장기계획(총괄)1_가설건축전기산출서_공사비" xfId="506" xr:uid="{00000000-0005-0000-0000-0000F9010000}"/>
    <cellStyle name="_2001년만_(11-6)2001중장기계획(총괄)1_가설건축전기산출서_공사비(소각장향후)" xfId="507" xr:uid="{00000000-0005-0000-0000-0000FA010000}"/>
    <cellStyle name="_2001년만_(11-6)2001중장기계획(총괄)1_가설건축전기산출서_공사비(소각장향후)_공사비(소각장향후)1" xfId="508" xr:uid="{00000000-0005-0000-0000-0000FB010000}"/>
    <cellStyle name="_2001년만_(11-6)2001중장기계획(총괄)1_가설건축전기산출서_공사비(현재)" xfId="509" xr:uid="{00000000-0005-0000-0000-0000FC010000}"/>
    <cellStyle name="_2001년만_(11-6)2001중장기계획(총괄)1_가설건축전기산출서_공사비(현재)_공사비rev1(civil)" xfId="510" xr:uid="{00000000-0005-0000-0000-0000FD010000}"/>
    <cellStyle name="_2001년만_(11-6)2001중장기계획(총괄)1_가설건축전기산출서_공사비_공사비(현재)" xfId="511" xr:uid="{00000000-0005-0000-0000-0000FE010000}"/>
    <cellStyle name="_2001년만_(11-6)2001중장기계획(총괄)1_가설건축전기산출서_공사비_공사비rev1" xfId="512" xr:uid="{00000000-0005-0000-0000-0000FF010000}"/>
    <cellStyle name="_2001년만_(11-6)2001중장기계획(총괄)1_가설건축전기산출서_공사비_공사비rev1(civil)" xfId="513" xr:uid="{00000000-0005-0000-0000-000000020000}"/>
    <cellStyle name="_2001년만_(11-6)2001중장기계획(총괄)1_가설건축전기산출서_노출500A배관공사비(040305)" xfId="514" xr:uid="{00000000-0005-0000-0000-000001020000}"/>
    <cellStyle name="_2001년만_(11-6)2001중장기계획(총괄)1_가설동력수량산출" xfId="515" xr:uid="{00000000-0005-0000-0000-000002020000}"/>
    <cellStyle name="_2001년만_(11-6)2001중장기계획(총괄)1_가설동력수량산출_공사비" xfId="516" xr:uid="{00000000-0005-0000-0000-000003020000}"/>
    <cellStyle name="_2001년만_(11-6)2001중장기계획(총괄)1_가설동력수량산출_공사비(소각장향후)" xfId="517" xr:uid="{00000000-0005-0000-0000-000004020000}"/>
    <cellStyle name="_2001년만_(11-6)2001중장기계획(총괄)1_가설동력수량산출_공사비(소각장향후)_공사비(소각장향후)1" xfId="518" xr:uid="{00000000-0005-0000-0000-000005020000}"/>
    <cellStyle name="_2001년만_(11-6)2001중장기계획(총괄)1_가설동력수량산출_공사비(현재)" xfId="519" xr:uid="{00000000-0005-0000-0000-000006020000}"/>
    <cellStyle name="_2001년만_(11-6)2001중장기계획(총괄)1_가설동력수량산출_공사비(현재)_공사비rev1(civil)" xfId="520" xr:uid="{00000000-0005-0000-0000-000007020000}"/>
    <cellStyle name="_2001년만_(11-6)2001중장기계획(총괄)1_가설동력수량산출_공사비_공사비(현재)" xfId="521" xr:uid="{00000000-0005-0000-0000-000008020000}"/>
    <cellStyle name="_2001년만_(11-6)2001중장기계획(총괄)1_가설동력수량산출_공사비_공사비rev1" xfId="522" xr:uid="{00000000-0005-0000-0000-000009020000}"/>
    <cellStyle name="_2001년만_(11-6)2001중장기계획(총괄)1_가설동력수량산출_공사비_공사비rev1(civil)" xfId="523" xr:uid="{00000000-0005-0000-0000-00000A020000}"/>
    <cellStyle name="_2001년만_(11-6)2001중장기계획(총괄)1_가설동력수량산출_노출500A배관공사비(040305)" xfId="524" xr:uid="{00000000-0005-0000-0000-00000B020000}"/>
    <cellStyle name="_2001년만_(11-6)2001중장기계획(총괄)1_가설통신수량" xfId="525" xr:uid="{00000000-0005-0000-0000-00000C020000}"/>
    <cellStyle name="_2001년만_(11-6)2001중장기계획(총괄)1_가설통신수량_공사비" xfId="526" xr:uid="{00000000-0005-0000-0000-00000D020000}"/>
    <cellStyle name="_2001년만_(11-6)2001중장기계획(총괄)1_가설통신수량_공사비(소각장향후)" xfId="527" xr:uid="{00000000-0005-0000-0000-00000E020000}"/>
    <cellStyle name="_2001년만_(11-6)2001중장기계획(총괄)1_가설통신수량_공사비(소각장향후)_공사비(소각장향후)1" xfId="528" xr:uid="{00000000-0005-0000-0000-00000F020000}"/>
    <cellStyle name="_2001년만_(11-6)2001중장기계획(총괄)1_가설통신수량_공사비(현재)" xfId="529" xr:uid="{00000000-0005-0000-0000-000010020000}"/>
    <cellStyle name="_2001년만_(11-6)2001중장기계획(총괄)1_가설통신수량_공사비(현재)_공사비rev1(civil)" xfId="530" xr:uid="{00000000-0005-0000-0000-000011020000}"/>
    <cellStyle name="_2001년만_(11-6)2001중장기계획(총괄)1_가설통신수량_공사비_공사비(현재)" xfId="531" xr:uid="{00000000-0005-0000-0000-000012020000}"/>
    <cellStyle name="_2001년만_(11-6)2001중장기계획(총괄)1_가설통신수량_공사비_공사비rev1" xfId="532" xr:uid="{00000000-0005-0000-0000-000013020000}"/>
    <cellStyle name="_2001년만_(11-6)2001중장기계획(총괄)1_가설통신수량_공사비_공사비rev1(civil)" xfId="533" xr:uid="{00000000-0005-0000-0000-000014020000}"/>
    <cellStyle name="_2001년만_(11-6)2001중장기계획(총괄)1_가설통신수량_노출500A배관공사비(040305)" xfId="534" xr:uid="{00000000-0005-0000-0000-000015020000}"/>
    <cellStyle name="_2001년만_(11-6)2001중장기계획(총괄)1_경보국설계서(철관주2003.1.30최종)" xfId="535" xr:uid="{00000000-0005-0000-0000-000016020000}"/>
    <cellStyle name="_2001년만_(11-6)2001중장기계획(총괄)1_경보국설계서(철관주2003.1.30최종)_공사비" xfId="536" xr:uid="{00000000-0005-0000-0000-000017020000}"/>
    <cellStyle name="_2001년만_(11-6)2001중장기계획(총괄)1_경보국설계서(철관주2003.1.30최종)_공사비(소각장향후)" xfId="537" xr:uid="{00000000-0005-0000-0000-000018020000}"/>
    <cellStyle name="_2001년만_(11-6)2001중장기계획(총괄)1_경보국설계서(철관주2003.1.30최종)_공사비(소각장향후)_공사비(소각장향후)1" xfId="538" xr:uid="{00000000-0005-0000-0000-000019020000}"/>
    <cellStyle name="_2001년만_(11-6)2001중장기계획(총괄)1_경보국설계서(철관주2003.1.30최종)_공사비(현재)" xfId="539" xr:uid="{00000000-0005-0000-0000-00001A020000}"/>
    <cellStyle name="_2001년만_(11-6)2001중장기계획(총괄)1_경보국설계서(철관주2003.1.30최종)_공사비(현재)_공사비rev1(civil)" xfId="540" xr:uid="{00000000-0005-0000-0000-00001B020000}"/>
    <cellStyle name="_2001년만_(11-6)2001중장기계획(총괄)1_경보국설계서(철관주2003.1.30최종)_공사비_공사비(현재)" xfId="541" xr:uid="{00000000-0005-0000-0000-00001C020000}"/>
    <cellStyle name="_2001년만_(11-6)2001중장기계획(총괄)1_경보국설계서(철관주2003.1.30최종)_공사비_공사비rev1" xfId="542" xr:uid="{00000000-0005-0000-0000-00001D020000}"/>
    <cellStyle name="_2001년만_(11-6)2001중장기계획(총괄)1_경보국설계서(철관주2003.1.30최종)_공사비_공사비rev1(civil)" xfId="543" xr:uid="{00000000-0005-0000-0000-00001E020000}"/>
    <cellStyle name="_2001년만_(11-6)2001중장기계획(총괄)1_경보국설계서(철관주2003.1.30최종)_노출500A배관공사비(040305)" xfId="544" xr:uid="{00000000-0005-0000-0000-00001F020000}"/>
    <cellStyle name="_2001년만_(11-6)2001중장기계획(총괄)1_경보국설계서(철관주2003.1.30최종)_영천댐수량산출" xfId="545" xr:uid="{00000000-0005-0000-0000-000020020000}"/>
    <cellStyle name="_2001년만_(11-6)2001중장기계획(총괄)1_경보국설계서(철관주2003.1.30최종)_영천댐수량산출_공사비" xfId="546" xr:uid="{00000000-0005-0000-0000-000021020000}"/>
    <cellStyle name="_2001년만_(11-6)2001중장기계획(총괄)1_경보국설계서(철관주2003.1.30최종)_영천댐수량산출_공사비(소각장향후)" xfId="547" xr:uid="{00000000-0005-0000-0000-000022020000}"/>
    <cellStyle name="_2001년만_(11-6)2001중장기계획(총괄)1_경보국설계서(철관주2003.1.30최종)_영천댐수량산출_공사비(소각장향후)_공사비(소각장향후)1" xfId="548" xr:uid="{00000000-0005-0000-0000-000023020000}"/>
    <cellStyle name="_2001년만_(11-6)2001중장기계획(총괄)1_경보국설계서(철관주2003.1.30최종)_영천댐수량산출_공사비(현재)" xfId="549" xr:uid="{00000000-0005-0000-0000-000024020000}"/>
    <cellStyle name="_2001년만_(11-6)2001중장기계획(총괄)1_경보국설계서(철관주2003.1.30최종)_영천댐수량산출_공사비(현재)_공사비rev1(civil)" xfId="550" xr:uid="{00000000-0005-0000-0000-000025020000}"/>
    <cellStyle name="_2001년만_(11-6)2001중장기계획(총괄)1_경보국설계서(철관주2003.1.30최종)_영천댐수량산출_공사비_공사비(현재)" xfId="551" xr:uid="{00000000-0005-0000-0000-000026020000}"/>
    <cellStyle name="_2001년만_(11-6)2001중장기계획(총괄)1_경보국설계서(철관주2003.1.30최종)_영천댐수량산출_공사비_공사비rev1" xfId="552" xr:uid="{00000000-0005-0000-0000-000027020000}"/>
    <cellStyle name="_2001년만_(11-6)2001중장기계획(총괄)1_경보국설계서(철관주2003.1.30최종)_영천댐수량산출_공사비_공사비rev1(civil)" xfId="553" xr:uid="{00000000-0005-0000-0000-000028020000}"/>
    <cellStyle name="_2001년만_(11-6)2001중장기계획(총괄)1_경보국설계서(철관주2003.1.30최종)_영천댐수량산출_노출500A배관공사비(040305)" xfId="554" xr:uid="{00000000-0005-0000-0000-000029020000}"/>
    <cellStyle name="_2001년만_(11-6)2001중장기계획(총괄)1_공사비" xfId="555" xr:uid="{00000000-0005-0000-0000-00002A020000}"/>
    <cellStyle name="_2001년만_(11-6)2001중장기계획(총괄)1_공사비(소각장향후)" xfId="556" xr:uid="{00000000-0005-0000-0000-00002B020000}"/>
    <cellStyle name="_2001년만_(11-6)2001중장기계획(총괄)1_공사비(소각장향후)_공사비(소각장향후)1" xfId="557" xr:uid="{00000000-0005-0000-0000-00002C020000}"/>
    <cellStyle name="_2001년만_(11-6)2001중장기계획(총괄)1_공사비(현재)" xfId="558" xr:uid="{00000000-0005-0000-0000-00002D020000}"/>
    <cellStyle name="_2001년만_(11-6)2001중장기계획(총괄)1_공사비(현재)_공사비rev1(civil)" xfId="559" xr:uid="{00000000-0005-0000-0000-00002E020000}"/>
    <cellStyle name="_2001년만_(11-6)2001중장기계획(총괄)1_공사비_공사비(현재)" xfId="560" xr:uid="{00000000-0005-0000-0000-00002F020000}"/>
    <cellStyle name="_2001년만_(11-6)2001중장기계획(총괄)1_공사비_공사비rev1" xfId="561" xr:uid="{00000000-0005-0000-0000-000030020000}"/>
    <cellStyle name="_2001년만_(11-6)2001중장기계획(총괄)1_공사비_공사비rev1(civil)" xfId="562" xr:uid="{00000000-0005-0000-0000-000031020000}"/>
    <cellStyle name="_2001년만_(11-6)2001중장기계획(총괄)1_노출500A배관공사비(040305)" xfId="563" xr:uid="{00000000-0005-0000-0000-000032020000}"/>
    <cellStyle name="_2001년만_(11-6)2001중장기계획(총괄)1_영구동력수량산출" xfId="564" xr:uid="{00000000-0005-0000-0000-000033020000}"/>
    <cellStyle name="_2001년만_(11-6)2001중장기계획(총괄)1_영구동력수량산출_공사비" xfId="565" xr:uid="{00000000-0005-0000-0000-000034020000}"/>
    <cellStyle name="_2001년만_(11-6)2001중장기계획(총괄)1_영구동력수량산출_공사비(소각장향후)" xfId="566" xr:uid="{00000000-0005-0000-0000-000035020000}"/>
    <cellStyle name="_2001년만_(11-6)2001중장기계획(총괄)1_영구동력수량산출_공사비(소각장향후)_공사비(소각장향후)1" xfId="567" xr:uid="{00000000-0005-0000-0000-000036020000}"/>
    <cellStyle name="_2001년만_(11-6)2001중장기계획(총괄)1_영구동력수량산출_공사비(현재)" xfId="568" xr:uid="{00000000-0005-0000-0000-000037020000}"/>
    <cellStyle name="_2001년만_(11-6)2001중장기계획(총괄)1_영구동력수량산출_공사비(현재)_공사비rev1(civil)" xfId="569" xr:uid="{00000000-0005-0000-0000-000038020000}"/>
    <cellStyle name="_2001년만_(11-6)2001중장기계획(총괄)1_영구동력수량산출_공사비_공사비(현재)" xfId="570" xr:uid="{00000000-0005-0000-0000-000039020000}"/>
    <cellStyle name="_2001년만_(11-6)2001중장기계획(총괄)1_영구동력수량산출_공사비_공사비rev1" xfId="571" xr:uid="{00000000-0005-0000-0000-00003A020000}"/>
    <cellStyle name="_2001년만_(11-6)2001중장기계획(총괄)1_영구동력수량산출_공사비_공사비rev1(civil)" xfId="572" xr:uid="{00000000-0005-0000-0000-00003B020000}"/>
    <cellStyle name="_2001년만_(11-6)2001중장기계획(총괄)1_영구동력수량산출_노출500A배관공사비(040305)" xfId="573" xr:uid="{00000000-0005-0000-0000-00003C020000}"/>
    <cellStyle name="_2001년만_(11-6)2001중장기계획(총괄)1_영천댐수량산출" xfId="574" xr:uid="{00000000-0005-0000-0000-00003D020000}"/>
    <cellStyle name="_2001년만_(11-6)2001중장기계획(총괄)1_영천댐수량산출_공사비" xfId="575" xr:uid="{00000000-0005-0000-0000-00003E020000}"/>
    <cellStyle name="_2001년만_(11-6)2001중장기계획(총괄)1_영천댐수량산출_공사비(소각장향후)" xfId="576" xr:uid="{00000000-0005-0000-0000-00003F020000}"/>
    <cellStyle name="_2001년만_(11-6)2001중장기계획(총괄)1_영천댐수량산출_공사비(소각장향후)_공사비(소각장향후)1" xfId="577" xr:uid="{00000000-0005-0000-0000-000040020000}"/>
    <cellStyle name="_2001년만_(11-6)2001중장기계획(총괄)1_영천댐수량산출_공사비(현재)" xfId="578" xr:uid="{00000000-0005-0000-0000-000041020000}"/>
    <cellStyle name="_2001년만_(11-6)2001중장기계획(총괄)1_영천댐수량산출_공사비(현재)_공사비rev1(civil)" xfId="579" xr:uid="{00000000-0005-0000-0000-000042020000}"/>
    <cellStyle name="_2001년만_(11-6)2001중장기계획(총괄)1_영천댐수량산출_공사비_공사비(현재)" xfId="580" xr:uid="{00000000-0005-0000-0000-000043020000}"/>
    <cellStyle name="_2001년만_(11-6)2001중장기계획(총괄)1_영천댐수량산출_공사비_공사비rev1" xfId="581" xr:uid="{00000000-0005-0000-0000-000044020000}"/>
    <cellStyle name="_2001년만_(11-6)2001중장기계획(총괄)1_영천댐수량산출_공사비_공사비rev1(civil)" xfId="582" xr:uid="{00000000-0005-0000-0000-000045020000}"/>
    <cellStyle name="_2001년만_(11-6)2001중장기계획(총괄)1_영천댐수량산출_노출500A배관공사비(040305)" xfId="583" xr:uid="{00000000-0005-0000-0000-000046020000}"/>
    <cellStyle name="_2001년만_(11-6)2001중장기계획(총괄)1_오리지날최종-경보국설계서(철관주2003.2.13) (version 3) (version 1)" xfId="584" xr:uid="{00000000-0005-0000-0000-000047020000}"/>
    <cellStyle name="_2001년만_(11-6)2001중장기계획(총괄)1_오리지날최종-경보국설계서(철관주2003.2.13) (version 3) (version 1)_공사비" xfId="585" xr:uid="{00000000-0005-0000-0000-000048020000}"/>
    <cellStyle name="_2001년만_(11-6)2001중장기계획(총괄)1_오리지날최종-경보국설계서(철관주2003.2.13) (version 3) (version 1)_공사비(소각장향후)" xfId="586" xr:uid="{00000000-0005-0000-0000-000049020000}"/>
    <cellStyle name="_2001년만_(11-6)2001중장기계획(총괄)1_오리지날최종-경보국설계서(철관주2003.2.13) (version 3) (version 1)_공사비(소각장향후)_공사비(소각장향후)1" xfId="587" xr:uid="{00000000-0005-0000-0000-00004A020000}"/>
    <cellStyle name="_2001년만_(11-6)2001중장기계획(총괄)1_오리지날최종-경보국설계서(철관주2003.2.13) (version 3) (version 1)_공사비(현재)" xfId="588" xr:uid="{00000000-0005-0000-0000-00004B020000}"/>
    <cellStyle name="_2001년만_(11-6)2001중장기계획(총괄)1_오리지날최종-경보국설계서(철관주2003.2.13) (version 3) (version 1)_공사비(현재)_공사비rev1(civil)" xfId="589" xr:uid="{00000000-0005-0000-0000-00004C020000}"/>
    <cellStyle name="_2001년만_(11-6)2001중장기계획(총괄)1_오리지날최종-경보국설계서(철관주2003.2.13) (version 3) (version 1)_공사비_공사비(현재)" xfId="590" xr:uid="{00000000-0005-0000-0000-00004D020000}"/>
    <cellStyle name="_2001년만_(11-6)2001중장기계획(총괄)1_오리지날최종-경보국설계서(철관주2003.2.13) (version 3) (version 1)_공사비_공사비rev1" xfId="591" xr:uid="{00000000-0005-0000-0000-00004E020000}"/>
    <cellStyle name="_2001년만_(11-6)2001중장기계획(총괄)1_오리지날최종-경보국설계서(철관주2003.2.13) (version 3) (version 1)_공사비_공사비rev1(civil)" xfId="592" xr:uid="{00000000-0005-0000-0000-00004F020000}"/>
    <cellStyle name="_2001년만_(11-6)2001중장기계획(총괄)1_오리지날최종-경보국설계서(철관주2003.2.13) (version 3) (version 1)_노출500A배관공사비(040305)" xfId="593" xr:uid="{00000000-0005-0000-0000-000050020000}"/>
    <cellStyle name="_2001년만_(11-6)2001중장기계획(총괄)1_오리지날최종-경보국설계서(철관주2003.2.6)" xfId="594" xr:uid="{00000000-0005-0000-0000-000051020000}"/>
    <cellStyle name="_2001년만_(11-6)2001중장기계획(총괄)1_오리지날최종-경보국설계서(철관주2003.2.6)_공사비" xfId="595" xr:uid="{00000000-0005-0000-0000-000052020000}"/>
    <cellStyle name="_2001년만_(11-6)2001중장기계획(총괄)1_오리지날최종-경보국설계서(철관주2003.2.6)_공사비(소각장향후)" xfId="596" xr:uid="{00000000-0005-0000-0000-000053020000}"/>
    <cellStyle name="_2001년만_(11-6)2001중장기계획(총괄)1_오리지날최종-경보국설계서(철관주2003.2.6)_공사비(소각장향후)_공사비(소각장향후)1" xfId="597" xr:uid="{00000000-0005-0000-0000-000054020000}"/>
    <cellStyle name="_2001년만_(11-6)2001중장기계획(총괄)1_오리지날최종-경보국설계서(철관주2003.2.6)_공사비(현재)" xfId="598" xr:uid="{00000000-0005-0000-0000-000055020000}"/>
    <cellStyle name="_2001년만_(11-6)2001중장기계획(총괄)1_오리지날최종-경보국설계서(철관주2003.2.6)_공사비(현재)_공사비rev1(civil)" xfId="599" xr:uid="{00000000-0005-0000-0000-000056020000}"/>
    <cellStyle name="_2001년만_(11-6)2001중장기계획(총괄)1_오리지날최종-경보국설계서(철관주2003.2.6)_공사비_공사비(현재)" xfId="600" xr:uid="{00000000-0005-0000-0000-000057020000}"/>
    <cellStyle name="_2001년만_(11-6)2001중장기계획(총괄)1_오리지날최종-경보국설계서(철관주2003.2.6)_공사비_공사비rev1" xfId="601" xr:uid="{00000000-0005-0000-0000-000058020000}"/>
    <cellStyle name="_2001년만_(11-6)2001중장기계획(총괄)1_오리지날최종-경보국설계서(철관주2003.2.6)_공사비_공사비rev1(civil)" xfId="602" xr:uid="{00000000-0005-0000-0000-000059020000}"/>
    <cellStyle name="_2001년만_(11-6)2001중장기계획(총괄)1_오리지날최종-경보국설계서(철관주2003.2.6)_노출500A배관공사비(040305)" xfId="603" xr:uid="{00000000-0005-0000-0000-00005A020000}"/>
    <cellStyle name="_2001년만_(11-6)2001중장기계획(총괄)1_오리지날최종-경보국설계서(철관주2003.2.9) (version 2)" xfId="604" xr:uid="{00000000-0005-0000-0000-00005B020000}"/>
    <cellStyle name="_2001년만_(11-6)2001중장기계획(총괄)1_오리지날최종-경보국설계서(철관주2003.2.9) (version 2)_공사비" xfId="605" xr:uid="{00000000-0005-0000-0000-00005C020000}"/>
    <cellStyle name="_2001년만_(11-6)2001중장기계획(총괄)1_오리지날최종-경보국설계서(철관주2003.2.9) (version 2)_공사비(소각장향후)" xfId="606" xr:uid="{00000000-0005-0000-0000-00005D020000}"/>
    <cellStyle name="_2001년만_(11-6)2001중장기계획(총괄)1_오리지날최종-경보국설계서(철관주2003.2.9) (version 2)_공사비(소각장향후)_공사비(소각장향후)1" xfId="607" xr:uid="{00000000-0005-0000-0000-00005E020000}"/>
    <cellStyle name="_2001년만_(11-6)2001중장기계획(총괄)1_오리지날최종-경보국설계서(철관주2003.2.9) (version 2)_공사비(현재)" xfId="608" xr:uid="{00000000-0005-0000-0000-00005F020000}"/>
    <cellStyle name="_2001년만_(11-6)2001중장기계획(총괄)1_오리지날최종-경보국설계서(철관주2003.2.9) (version 2)_공사비(현재)_공사비rev1(civil)" xfId="609" xr:uid="{00000000-0005-0000-0000-000060020000}"/>
    <cellStyle name="_2001년만_(11-6)2001중장기계획(총괄)1_오리지날최종-경보국설계서(철관주2003.2.9) (version 2)_공사비_공사비(현재)" xfId="610" xr:uid="{00000000-0005-0000-0000-000061020000}"/>
    <cellStyle name="_2001년만_(11-6)2001중장기계획(총괄)1_오리지날최종-경보국설계서(철관주2003.2.9) (version 2)_공사비_공사비rev1" xfId="611" xr:uid="{00000000-0005-0000-0000-000062020000}"/>
    <cellStyle name="_2001년만_(11-6)2001중장기계획(총괄)1_오리지날최종-경보국설계서(철관주2003.2.9) (version 2)_공사비_공사비rev1(civil)" xfId="612" xr:uid="{00000000-0005-0000-0000-000063020000}"/>
    <cellStyle name="_2001년만_(11-6)2001중장기계획(총괄)1_오리지날최종-경보국설계서(철관주2003.2.9) (version 2)_노출500A배관공사비(040305)" xfId="613" xr:uid="{00000000-0005-0000-0000-000064020000}"/>
    <cellStyle name="_2001년만_(11-6)2001중장기계획(총괄)1_옥곡수량" xfId="614" xr:uid="{00000000-0005-0000-0000-000065020000}"/>
    <cellStyle name="_2001년만_(11-6)2001중장기계획(총괄)1_옥곡수량_공사비" xfId="615" xr:uid="{00000000-0005-0000-0000-000066020000}"/>
    <cellStyle name="_2001년만_(11-6)2001중장기계획(총괄)1_옥곡수량_공사비(소각장향후)" xfId="616" xr:uid="{00000000-0005-0000-0000-000067020000}"/>
    <cellStyle name="_2001년만_(11-6)2001중장기계획(총괄)1_옥곡수량_공사비(소각장향후)_공사비(소각장향후)1" xfId="617" xr:uid="{00000000-0005-0000-0000-000068020000}"/>
    <cellStyle name="_2001년만_(11-6)2001중장기계획(총괄)1_옥곡수량_공사비(현재)" xfId="618" xr:uid="{00000000-0005-0000-0000-000069020000}"/>
    <cellStyle name="_2001년만_(11-6)2001중장기계획(총괄)1_옥곡수량_공사비(현재)_공사비rev1(civil)" xfId="619" xr:uid="{00000000-0005-0000-0000-00006A020000}"/>
    <cellStyle name="_2001년만_(11-6)2001중장기계획(총괄)1_옥곡수량_공사비_공사비(현재)" xfId="620" xr:uid="{00000000-0005-0000-0000-00006B020000}"/>
    <cellStyle name="_2001년만_(11-6)2001중장기계획(총괄)1_옥곡수량_공사비_공사비rev1" xfId="621" xr:uid="{00000000-0005-0000-0000-00006C020000}"/>
    <cellStyle name="_2001년만_(11-6)2001중장기계획(총괄)1_옥곡수량_공사비_공사비rev1(civil)" xfId="622" xr:uid="{00000000-0005-0000-0000-00006D020000}"/>
    <cellStyle name="_2001년만_(11-6)2001중장기계획(총괄)1_옥곡수량_노출500A배관공사비(040305)" xfId="623" xr:uid="{00000000-0005-0000-0000-00006E020000}"/>
    <cellStyle name="_2001년만_(11-6)2001중장기계획(총괄)1_전기-광양3단계(옥곡가압장)" xfId="624" xr:uid="{00000000-0005-0000-0000-00006F020000}"/>
    <cellStyle name="_2001년만_(11-6)2001중장기계획(총괄)1_전기-광양3단계(옥곡가압장)_공사비" xfId="625" xr:uid="{00000000-0005-0000-0000-000070020000}"/>
    <cellStyle name="_2001년만_(11-6)2001중장기계획(총괄)1_전기-광양3단계(옥곡가압장)_공사비(소각장향후)" xfId="626" xr:uid="{00000000-0005-0000-0000-000071020000}"/>
    <cellStyle name="_2001년만_(11-6)2001중장기계획(총괄)1_전기-광양3단계(옥곡가압장)_공사비(소각장향후)_공사비(소각장향후)1" xfId="627" xr:uid="{00000000-0005-0000-0000-000072020000}"/>
    <cellStyle name="_2001년만_(11-6)2001중장기계획(총괄)1_전기-광양3단계(옥곡가압장)_공사비(현재)" xfId="628" xr:uid="{00000000-0005-0000-0000-000073020000}"/>
    <cellStyle name="_2001년만_(11-6)2001중장기계획(총괄)1_전기-광양3단계(옥곡가압장)_공사비(현재)_공사비rev1(civil)" xfId="629" xr:uid="{00000000-0005-0000-0000-000074020000}"/>
    <cellStyle name="_2001년만_(11-6)2001중장기계획(총괄)1_전기-광양3단계(옥곡가압장)_공사비_공사비(현재)" xfId="630" xr:uid="{00000000-0005-0000-0000-000075020000}"/>
    <cellStyle name="_2001년만_(11-6)2001중장기계획(총괄)1_전기-광양3단계(옥곡가압장)_공사비_공사비rev1" xfId="631" xr:uid="{00000000-0005-0000-0000-000076020000}"/>
    <cellStyle name="_2001년만_(11-6)2001중장기계획(총괄)1_전기-광양3단계(옥곡가압장)_공사비_공사비rev1(civil)" xfId="632" xr:uid="{00000000-0005-0000-0000-000077020000}"/>
    <cellStyle name="_2001년만_(11-6)2001중장기계획(총괄)1_전기-광양3단계(옥곡가압장)_노출500A배관공사비(040305)" xfId="633" xr:uid="{00000000-0005-0000-0000-000078020000}"/>
    <cellStyle name="_2001년만_(11-6)2001중장기계획(총괄)1_전기방식" xfId="634" xr:uid="{00000000-0005-0000-0000-000079020000}"/>
    <cellStyle name="_2001년만_(11-6)2001중장기계획(총괄)1_전기방식_공사비" xfId="635" xr:uid="{00000000-0005-0000-0000-00007A020000}"/>
    <cellStyle name="_2001년만_(11-6)2001중장기계획(총괄)1_전기방식_공사비(소각장향후)" xfId="636" xr:uid="{00000000-0005-0000-0000-00007B020000}"/>
    <cellStyle name="_2001년만_(11-6)2001중장기계획(총괄)1_전기방식_공사비(소각장향후)_공사비(소각장향후)1" xfId="637" xr:uid="{00000000-0005-0000-0000-00007C020000}"/>
    <cellStyle name="_2001년만_(11-6)2001중장기계획(총괄)1_전기방식_공사비(현재)" xfId="638" xr:uid="{00000000-0005-0000-0000-00007D020000}"/>
    <cellStyle name="_2001년만_(11-6)2001중장기계획(총괄)1_전기방식_공사비(현재)_공사비rev1(civil)" xfId="639" xr:uid="{00000000-0005-0000-0000-00007E020000}"/>
    <cellStyle name="_2001년만_(11-6)2001중장기계획(총괄)1_전기방식_공사비_공사비(현재)" xfId="640" xr:uid="{00000000-0005-0000-0000-00007F020000}"/>
    <cellStyle name="_2001년만_(11-6)2001중장기계획(총괄)1_전기방식_공사비_공사비rev1" xfId="641" xr:uid="{00000000-0005-0000-0000-000080020000}"/>
    <cellStyle name="_2001년만_(11-6)2001중장기계획(총괄)1_전기방식_공사비_공사비rev1(civil)" xfId="642" xr:uid="{00000000-0005-0000-0000-000081020000}"/>
    <cellStyle name="_2001년만_(11-6)2001중장기계획(총괄)1_전기방식_노출500A배관공사비(040305)" xfId="643" xr:uid="{00000000-0005-0000-0000-000082020000}"/>
    <cellStyle name="_2001년만_(11-6)2001중장기계획(총괄)1_전기-영천댐취수능력(2003.2.10) (version 1)" xfId="644" xr:uid="{00000000-0005-0000-0000-000083020000}"/>
    <cellStyle name="_2001년만_(11-6)2001중장기계획(총괄)1_전기-영천댐취수능력(2003.2.10) (version 1)_공사비" xfId="645" xr:uid="{00000000-0005-0000-0000-000084020000}"/>
    <cellStyle name="_2001년만_(11-6)2001중장기계획(총괄)1_전기-영천댐취수능력(2003.2.10) (version 1)_공사비(소각장향후)" xfId="646" xr:uid="{00000000-0005-0000-0000-000085020000}"/>
    <cellStyle name="_2001년만_(11-6)2001중장기계획(총괄)1_전기-영천댐취수능력(2003.2.10) (version 1)_공사비(소각장향후)_공사비(소각장향후)1" xfId="647" xr:uid="{00000000-0005-0000-0000-000086020000}"/>
    <cellStyle name="_2001년만_(11-6)2001중장기계획(총괄)1_전기-영천댐취수능력(2003.2.10) (version 1)_공사비(현재)" xfId="648" xr:uid="{00000000-0005-0000-0000-000087020000}"/>
    <cellStyle name="_2001년만_(11-6)2001중장기계획(총괄)1_전기-영천댐취수능력(2003.2.10) (version 1)_공사비(현재)_공사비rev1(civil)" xfId="649" xr:uid="{00000000-0005-0000-0000-000088020000}"/>
    <cellStyle name="_2001년만_(11-6)2001중장기계획(총괄)1_전기-영천댐취수능력(2003.2.10) (version 1)_공사비_공사비(현재)" xfId="650" xr:uid="{00000000-0005-0000-0000-000089020000}"/>
    <cellStyle name="_2001년만_(11-6)2001중장기계획(총괄)1_전기-영천댐취수능력(2003.2.10) (version 1)_공사비_공사비rev1" xfId="651" xr:uid="{00000000-0005-0000-0000-00008A020000}"/>
    <cellStyle name="_2001년만_(11-6)2001중장기계획(총괄)1_전기-영천댐취수능력(2003.2.10) (version 1)_공사비_공사비rev1(civil)" xfId="652" xr:uid="{00000000-0005-0000-0000-00008B020000}"/>
    <cellStyle name="_2001년만_(11-6)2001중장기계획(총괄)1_전기-영천댐취수능력(2003.2.10) (version 1)_노출500A배관공사비(040305)" xfId="653" xr:uid="{00000000-0005-0000-0000-00008C020000}"/>
    <cellStyle name="_2001년만_(11-6)2001중장기계획(총괄)1_최종실적(최종)" xfId="654" xr:uid="{00000000-0005-0000-0000-00008D020000}"/>
    <cellStyle name="_2001년만_(11-6)2001중장기계획(총괄)1_최종실적(최종)_공사비" xfId="655" xr:uid="{00000000-0005-0000-0000-00008E020000}"/>
    <cellStyle name="_2001년만_(11-6)2001중장기계획(총괄)1_최종실적(최종)_공사비(소각장향후)" xfId="656" xr:uid="{00000000-0005-0000-0000-00008F020000}"/>
    <cellStyle name="_2001년만_(11-6)2001중장기계획(총괄)1_최종실적(최종)_공사비(소각장향후)_공사비(소각장향후)1" xfId="657" xr:uid="{00000000-0005-0000-0000-000090020000}"/>
    <cellStyle name="_2001년만_(11-6)2001중장기계획(총괄)1_최종실적(최종)_공사비(현재)" xfId="658" xr:uid="{00000000-0005-0000-0000-000091020000}"/>
    <cellStyle name="_2001년만_(11-6)2001중장기계획(총괄)1_최종실적(최종)_공사비(현재)_공사비rev1(civil)" xfId="659" xr:uid="{00000000-0005-0000-0000-000092020000}"/>
    <cellStyle name="_2001년만_(11-6)2001중장기계획(총괄)1_최종실적(최종)_공사비_공사비(현재)" xfId="660" xr:uid="{00000000-0005-0000-0000-000093020000}"/>
    <cellStyle name="_2001년만_(11-6)2001중장기계획(총괄)1_최종실적(최종)_공사비_공사비rev1" xfId="661" xr:uid="{00000000-0005-0000-0000-000094020000}"/>
    <cellStyle name="_2001년만_(11-6)2001중장기계획(총괄)1_최종실적(최종)_공사비_공사비rev1(civil)" xfId="662" xr:uid="{00000000-0005-0000-0000-000095020000}"/>
    <cellStyle name="_2001년만_(11-6)2001중장기계획(총괄)1_최종실적(최종)_노출500A배관공사비(040305)" xfId="663" xr:uid="{00000000-0005-0000-0000-000096020000}"/>
    <cellStyle name="_2001년만_(11-6)2001중장기계획(총괄)1_최종실적(최종)_영천댐수량산출" xfId="664" xr:uid="{00000000-0005-0000-0000-000097020000}"/>
    <cellStyle name="_2001년만_(11-6)2001중장기계획(총괄)1_최종실적(최종)_영천댐수량산출_공사비" xfId="665" xr:uid="{00000000-0005-0000-0000-000098020000}"/>
    <cellStyle name="_2001년만_(11-6)2001중장기계획(총괄)1_최종실적(최종)_영천댐수량산출_공사비(소각장향후)" xfId="666" xr:uid="{00000000-0005-0000-0000-000099020000}"/>
    <cellStyle name="_2001년만_(11-6)2001중장기계획(총괄)1_최종실적(최종)_영천댐수량산출_공사비(소각장향후)_공사비(소각장향후)1" xfId="667" xr:uid="{00000000-0005-0000-0000-00009A020000}"/>
    <cellStyle name="_2001년만_(11-6)2001중장기계획(총괄)1_최종실적(최종)_영천댐수량산출_공사비(현재)" xfId="668" xr:uid="{00000000-0005-0000-0000-00009B020000}"/>
    <cellStyle name="_2001년만_(11-6)2001중장기계획(총괄)1_최종실적(최종)_영천댐수량산출_공사비(현재)_공사비rev1(civil)" xfId="669" xr:uid="{00000000-0005-0000-0000-00009C020000}"/>
    <cellStyle name="_2001년만_(11-6)2001중장기계획(총괄)1_최종실적(최종)_영천댐수량산출_공사비_공사비(현재)" xfId="670" xr:uid="{00000000-0005-0000-0000-00009D020000}"/>
    <cellStyle name="_2001년만_(11-6)2001중장기계획(총괄)1_최종실적(최종)_영천댐수량산출_공사비_공사비rev1" xfId="671" xr:uid="{00000000-0005-0000-0000-00009E020000}"/>
    <cellStyle name="_2001년만_(11-6)2001중장기계획(총괄)1_최종실적(최종)_영천댐수량산출_공사비_공사비rev1(civil)" xfId="672" xr:uid="{00000000-0005-0000-0000-00009F020000}"/>
    <cellStyle name="_2001년만_(11-6)2001중장기계획(총괄)1_최종실적(최종)_영천댐수량산출_노출500A배관공사비(040305)" xfId="673" xr:uid="{00000000-0005-0000-0000-0000A0020000}"/>
    <cellStyle name="_2001년만_~MF1128" xfId="674" xr:uid="{00000000-0005-0000-0000-0000A1020000}"/>
    <cellStyle name="_2001년만_~MF1128_(11-6)2001중장기계획(총괄)1" xfId="675" xr:uid="{00000000-0005-0000-0000-0000A2020000}"/>
    <cellStyle name="_2001년만_~MF1128_(11-6)2001중장기계획(총괄)1_가설건축전기산출서" xfId="676" xr:uid="{00000000-0005-0000-0000-0000A3020000}"/>
    <cellStyle name="_2001년만_~MF1128_(11-6)2001중장기계획(총괄)1_가설건축전기산출서_공사비" xfId="677" xr:uid="{00000000-0005-0000-0000-0000A4020000}"/>
    <cellStyle name="_2001년만_~MF1128_(11-6)2001중장기계획(총괄)1_가설건축전기산출서_공사비(소각장향후)" xfId="678" xr:uid="{00000000-0005-0000-0000-0000A5020000}"/>
    <cellStyle name="_2001년만_~MF1128_(11-6)2001중장기계획(총괄)1_가설건축전기산출서_공사비(소각장향후)_공사비(소각장향후)1" xfId="679" xr:uid="{00000000-0005-0000-0000-0000A6020000}"/>
    <cellStyle name="_2001년만_~MF1128_(11-6)2001중장기계획(총괄)1_가설건축전기산출서_공사비(현재)" xfId="680" xr:uid="{00000000-0005-0000-0000-0000A7020000}"/>
    <cellStyle name="_2001년만_~MF1128_(11-6)2001중장기계획(총괄)1_가설건축전기산출서_공사비(현재)_공사비rev1(civil)" xfId="681" xr:uid="{00000000-0005-0000-0000-0000A8020000}"/>
    <cellStyle name="_2001년만_~MF1128_(11-6)2001중장기계획(총괄)1_가설건축전기산출서_공사비_공사비(현재)" xfId="682" xr:uid="{00000000-0005-0000-0000-0000A9020000}"/>
    <cellStyle name="_2001년만_~MF1128_(11-6)2001중장기계획(총괄)1_가설건축전기산출서_공사비_공사비rev1" xfId="683" xr:uid="{00000000-0005-0000-0000-0000AA020000}"/>
    <cellStyle name="_2001년만_~MF1128_(11-6)2001중장기계획(총괄)1_가설건축전기산출서_공사비_공사비rev1(civil)" xfId="684" xr:uid="{00000000-0005-0000-0000-0000AB020000}"/>
    <cellStyle name="_2001년만_~MF1128_(11-6)2001중장기계획(총괄)1_가설건축전기산출서_노출500A배관공사비(040305)" xfId="685" xr:uid="{00000000-0005-0000-0000-0000AC020000}"/>
    <cellStyle name="_2001년만_~MF1128_(11-6)2001중장기계획(총괄)1_가설동력수량산출" xfId="686" xr:uid="{00000000-0005-0000-0000-0000AD020000}"/>
    <cellStyle name="_2001년만_~MF1128_(11-6)2001중장기계획(총괄)1_가설동력수량산출_공사비" xfId="687" xr:uid="{00000000-0005-0000-0000-0000AE020000}"/>
    <cellStyle name="_2001년만_~MF1128_(11-6)2001중장기계획(총괄)1_가설동력수량산출_공사비(소각장향후)" xfId="688" xr:uid="{00000000-0005-0000-0000-0000AF020000}"/>
    <cellStyle name="_2001년만_~MF1128_(11-6)2001중장기계획(총괄)1_가설동력수량산출_공사비(소각장향후)_공사비(소각장향후)1" xfId="689" xr:uid="{00000000-0005-0000-0000-0000B0020000}"/>
    <cellStyle name="_2001년만_~MF1128_(11-6)2001중장기계획(총괄)1_가설동력수량산출_공사비(현재)" xfId="690" xr:uid="{00000000-0005-0000-0000-0000B1020000}"/>
    <cellStyle name="_2001년만_~MF1128_(11-6)2001중장기계획(총괄)1_가설동력수량산출_공사비(현재)_공사비rev1(civil)" xfId="691" xr:uid="{00000000-0005-0000-0000-0000B2020000}"/>
    <cellStyle name="_2001년만_~MF1128_(11-6)2001중장기계획(총괄)1_가설동력수량산출_공사비_공사비(현재)" xfId="692" xr:uid="{00000000-0005-0000-0000-0000B3020000}"/>
    <cellStyle name="_2001년만_~MF1128_(11-6)2001중장기계획(총괄)1_가설동력수량산출_공사비_공사비rev1" xfId="693" xr:uid="{00000000-0005-0000-0000-0000B4020000}"/>
    <cellStyle name="_2001년만_~MF1128_(11-6)2001중장기계획(총괄)1_가설동력수량산출_공사비_공사비rev1(civil)" xfId="694" xr:uid="{00000000-0005-0000-0000-0000B5020000}"/>
    <cellStyle name="_2001년만_~MF1128_(11-6)2001중장기계획(총괄)1_가설동력수량산출_노출500A배관공사비(040305)" xfId="695" xr:uid="{00000000-0005-0000-0000-0000B6020000}"/>
    <cellStyle name="_2001년만_~MF1128_(11-6)2001중장기계획(총괄)1_가설통신수량" xfId="696" xr:uid="{00000000-0005-0000-0000-0000B7020000}"/>
    <cellStyle name="_2001년만_~MF1128_(11-6)2001중장기계획(총괄)1_가설통신수량_공사비" xfId="697" xr:uid="{00000000-0005-0000-0000-0000B8020000}"/>
    <cellStyle name="_2001년만_~MF1128_(11-6)2001중장기계획(총괄)1_가설통신수량_공사비(소각장향후)" xfId="698" xr:uid="{00000000-0005-0000-0000-0000B9020000}"/>
    <cellStyle name="_2001년만_~MF1128_(11-6)2001중장기계획(총괄)1_가설통신수량_공사비(소각장향후)_공사비(소각장향후)1" xfId="699" xr:uid="{00000000-0005-0000-0000-0000BA020000}"/>
    <cellStyle name="_2001년만_~MF1128_(11-6)2001중장기계획(총괄)1_가설통신수량_공사비(현재)" xfId="700" xr:uid="{00000000-0005-0000-0000-0000BB020000}"/>
    <cellStyle name="_2001년만_~MF1128_(11-6)2001중장기계획(총괄)1_가설통신수량_공사비(현재)_공사비rev1(civil)" xfId="701" xr:uid="{00000000-0005-0000-0000-0000BC020000}"/>
    <cellStyle name="_2001년만_~MF1128_(11-6)2001중장기계획(총괄)1_가설통신수량_공사비_공사비(현재)" xfId="702" xr:uid="{00000000-0005-0000-0000-0000BD020000}"/>
    <cellStyle name="_2001년만_~MF1128_(11-6)2001중장기계획(총괄)1_가설통신수량_공사비_공사비rev1" xfId="703" xr:uid="{00000000-0005-0000-0000-0000BE020000}"/>
    <cellStyle name="_2001년만_~MF1128_(11-6)2001중장기계획(총괄)1_가설통신수량_공사비_공사비rev1(civil)" xfId="704" xr:uid="{00000000-0005-0000-0000-0000BF020000}"/>
    <cellStyle name="_2001년만_~MF1128_(11-6)2001중장기계획(총괄)1_가설통신수량_노출500A배관공사비(040305)" xfId="705" xr:uid="{00000000-0005-0000-0000-0000C0020000}"/>
    <cellStyle name="_2001년만_~MF1128_(11-6)2001중장기계획(총괄)1_경보국설계서(철관주2003.1.30최종)" xfId="706" xr:uid="{00000000-0005-0000-0000-0000C1020000}"/>
    <cellStyle name="_2001년만_~MF1128_(11-6)2001중장기계획(총괄)1_경보국설계서(철관주2003.1.30최종)_공사비" xfId="707" xr:uid="{00000000-0005-0000-0000-0000C2020000}"/>
    <cellStyle name="_2001년만_~MF1128_(11-6)2001중장기계획(총괄)1_경보국설계서(철관주2003.1.30최종)_공사비(소각장향후)" xfId="708" xr:uid="{00000000-0005-0000-0000-0000C3020000}"/>
    <cellStyle name="_2001년만_~MF1128_(11-6)2001중장기계획(총괄)1_경보국설계서(철관주2003.1.30최종)_공사비(소각장향후)_공사비(소각장향후)1" xfId="709" xr:uid="{00000000-0005-0000-0000-0000C4020000}"/>
    <cellStyle name="_2001년만_~MF1128_(11-6)2001중장기계획(총괄)1_경보국설계서(철관주2003.1.30최종)_공사비(현재)" xfId="710" xr:uid="{00000000-0005-0000-0000-0000C5020000}"/>
    <cellStyle name="_2001년만_~MF1128_(11-6)2001중장기계획(총괄)1_경보국설계서(철관주2003.1.30최종)_공사비(현재)_공사비rev1(civil)" xfId="711" xr:uid="{00000000-0005-0000-0000-0000C6020000}"/>
    <cellStyle name="_2001년만_~MF1128_(11-6)2001중장기계획(총괄)1_경보국설계서(철관주2003.1.30최종)_공사비_공사비(현재)" xfId="712" xr:uid="{00000000-0005-0000-0000-0000C7020000}"/>
    <cellStyle name="_2001년만_~MF1128_(11-6)2001중장기계획(총괄)1_경보국설계서(철관주2003.1.30최종)_공사비_공사비rev1" xfId="713" xr:uid="{00000000-0005-0000-0000-0000C8020000}"/>
    <cellStyle name="_2001년만_~MF1128_(11-6)2001중장기계획(총괄)1_경보국설계서(철관주2003.1.30최종)_공사비_공사비rev1(civil)" xfId="714" xr:uid="{00000000-0005-0000-0000-0000C9020000}"/>
    <cellStyle name="_2001년만_~MF1128_(11-6)2001중장기계획(총괄)1_경보국설계서(철관주2003.1.30최종)_노출500A배관공사비(040305)" xfId="715" xr:uid="{00000000-0005-0000-0000-0000CA020000}"/>
    <cellStyle name="_2001년만_~MF1128_(11-6)2001중장기계획(총괄)1_경보국설계서(철관주2003.1.30최종)_영천댐수량산출" xfId="716" xr:uid="{00000000-0005-0000-0000-0000CB020000}"/>
    <cellStyle name="_2001년만_~MF1128_(11-6)2001중장기계획(총괄)1_경보국설계서(철관주2003.1.30최종)_영천댐수량산출_공사비" xfId="717" xr:uid="{00000000-0005-0000-0000-0000CC020000}"/>
    <cellStyle name="_2001년만_~MF1128_(11-6)2001중장기계획(총괄)1_경보국설계서(철관주2003.1.30최종)_영천댐수량산출_공사비(소각장향후)" xfId="718" xr:uid="{00000000-0005-0000-0000-0000CD020000}"/>
    <cellStyle name="_2001년만_~MF1128_(11-6)2001중장기계획(총괄)1_경보국설계서(철관주2003.1.30최종)_영천댐수량산출_공사비(소각장향후)_공사비(소각장향후)1" xfId="719" xr:uid="{00000000-0005-0000-0000-0000CE020000}"/>
    <cellStyle name="_2001년만_~MF1128_(11-6)2001중장기계획(총괄)1_경보국설계서(철관주2003.1.30최종)_영천댐수량산출_공사비(현재)" xfId="720" xr:uid="{00000000-0005-0000-0000-0000CF020000}"/>
    <cellStyle name="_2001년만_~MF1128_(11-6)2001중장기계획(총괄)1_경보국설계서(철관주2003.1.30최종)_영천댐수량산출_공사비(현재)_공사비rev1(civil)" xfId="721" xr:uid="{00000000-0005-0000-0000-0000D0020000}"/>
    <cellStyle name="_2001년만_~MF1128_(11-6)2001중장기계획(총괄)1_경보국설계서(철관주2003.1.30최종)_영천댐수량산출_공사비_공사비(현재)" xfId="722" xr:uid="{00000000-0005-0000-0000-0000D1020000}"/>
    <cellStyle name="_2001년만_~MF1128_(11-6)2001중장기계획(총괄)1_경보국설계서(철관주2003.1.30최종)_영천댐수량산출_공사비_공사비rev1" xfId="723" xr:uid="{00000000-0005-0000-0000-0000D2020000}"/>
    <cellStyle name="_2001년만_~MF1128_(11-6)2001중장기계획(총괄)1_경보국설계서(철관주2003.1.30최종)_영천댐수량산출_공사비_공사비rev1(civil)" xfId="724" xr:uid="{00000000-0005-0000-0000-0000D3020000}"/>
    <cellStyle name="_2001년만_~MF1128_(11-6)2001중장기계획(총괄)1_경보국설계서(철관주2003.1.30최종)_영천댐수량산출_노출500A배관공사비(040305)" xfId="725" xr:uid="{00000000-0005-0000-0000-0000D4020000}"/>
    <cellStyle name="_2001년만_~MF1128_(11-6)2001중장기계획(총괄)1_공사비" xfId="726" xr:uid="{00000000-0005-0000-0000-0000D5020000}"/>
    <cellStyle name="_2001년만_~MF1128_(11-6)2001중장기계획(총괄)1_공사비(소각장향후)" xfId="727" xr:uid="{00000000-0005-0000-0000-0000D6020000}"/>
    <cellStyle name="_2001년만_~MF1128_(11-6)2001중장기계획(총괄)1_공사비(소각장향후)_공사비(소각장향후)1" xfId="728" xr:uid="{00000000-0005-0000-0000-0000D7020000}"/>
    <cellStyle name="_2001년만_~MF1128_(11-6)2001중장기계획(총괄)1_공사비(현재)" xfId="729" xr:uid="{00000000-0005-0000-0000-0000D8020000}"/>
    <cellStyle name="_2001년만_~MF1128_(11-6)2001중장기계획(총괄)1_공사비(현재)_공사비rev1(civil)" xfId="730" xr:uid="{00000000-0005-0000-0000-0000D9020000}"/>
    <cellStyle name="_2001년만_~MF1128_(11-6)2001중장기계획(총괄)1_공사비_공사비(현재)" xfId="731" xr:uid="{00000000-0005-0000-0000-0000DA020000}"/>
    <cellStyle name="_2001년만_~MF1128_(11-6)2001중장기계획(총괄)1_공사비_공사비rev1" xfId="732" xr:uid="{00000000-0005-0000-0000-0000DB020000}"/>
    <cellStyle name="_2001년만_~MF1128_(11-6)2001중장기계획(총괄)1_공사비_공사비rev1(civil)" xfId="733" xr:uid="{00000000-0005-0000-0000-0000DC020000}"/>
    <cellStyle name="_2001년만_~MF1128_(11-6)2001중장기계획(총괄)1_노출500A배관공사비(040305)" xfId="734" xr:uid="{00000000-0005-0000-0000-0000DD020000}"/>
    <cellStyle name="_2001년만_~MF1128_(11-6)2001중장기계획(총괄)1_영구동력수량산출" xfId="735" xr:uid="{00000000-0005-0000-0000-0000DE020000}"/>
    <cellStyle name="_2001년만_~MF1128_(11-6)2001중장기계획(총괄)1_영구동력수량산출_공사비" xfId="736" xr:uid="{00000000-0005-0000-0000-0000DF020000}"/>
    <cellStyle name="_2001년만_~MF1128_(11-6)2001중장기계획(총괄)1_영구동력수량산출_공사비(소각장향후)" xfId="737" xr:uid="{00000000-0005-0000-0000-0000E0020000}"/>
    <cellStyle name="_2001년만_~MF1128_(11-6)2001중장기계획(총괄)1_영구동력수량산출_공사비(소각장향후)_공사비(소각장향후)1" xfId="738" xr:uid="{00000000-0005-0000-0000-0000E1020000}"/>
    <cellStyle name="_2001년만_~MF1128_(11-6)2001중장기계획(총괄)1_영구동력수량산출_공사비(현재)" xfId="739" xr:uid="{00000000-0005-0000-0000-0000E2020000}"/>
    <cellStyle name="_2001년만_~MF1128_(11-6)2001중장기계획(총괄)1_영구동력수량산출_공사비(현재)_공사비rev1(civil)" xfId="740" xr:uid="{00000000-0005-0000-0000-0000E3020000}"/>
    <cellStyle name="_2001년만_~MF1128_(11-6)2001중장기계획(총괄)1_영구동력수량산출_공사비_공사비(현재)" xfId="741" xr:uid="{00000000-0005-0000-0000-0000E4020000}"/>
    <cellStyle name="_2001년만_~MF1128_(11-6)2001중장기계획(총괄)1_영구동력수량산출_공사비_공사비rev1" xfId="742" xr:uid="{00000000-0005-0000-0000-0000E5020000}"/>
    <cellStyle name="_2001년만_~MF1128_(11-6)2001중장기계획(총괄)1_영구동력수량산출_공사비_공사비rev1(civil)" xfId="743" xr:uid="{00000000-0005-0000-0000-0000E6020000}"/>
    <cellStyle name="_2001년만_~MF1128_(11-6)2001중장기계획(총괄)1_영구동력수량산출_노출500A배관공사비(040305)" xfId="744" xr:uid="{00000000-0005-0000-0000-0000E7020000}"/>
    <cellStyle name="_2001년만_~MF1128_(11-6)2001중장기계획(총괄)1_영천댐수량산출" xfId="745" xr:uid="{00000000-0005-0000-0000-0000E8020000}"/>
    <cellStyle name="_2001년만_~MF1128_(11-6)2001중장기계획(총괄)1_영천댐수량산출_공사비" xfId="746" xr:uid="{00000000-0005-0000-0000-0000E9020000}"/>
    <cellStyle name="_2001년만_~MF1128_(11-6)2001중장기계획(총괄)1_영천댐수량산출_공사비(소각장향후)" xfId="747" xr:uid="{00000000-0005-0000-0000-0000EA020000}"/>
    <cellStyle name="_2001년만_~MF1128_(11-6)2001중장기계획(총괄)1_영천댐수량산출_공사비(소각장향후)_공사비(소각장향후)1" xfId="748" xr:uid="{00000000-0005-0000-0000-0000EB020000}"/>
    <cellStyle name="_2001년만_~MF1128_(11-6)2001중장기계획(총괄)1_영천댐수량산출_공사비(현재)" xfId="749" xr:uid="{00000000-0005-0000-0000-0000EC020000}"/>
    <cellStyle name="_2001년만_~MF1128_(11-6)2001중장기계획(총괄)1_영천댐수량산출_공사비(현재)_공사비rev1(civil)" xfId="750" xr:uid="{00000000-0005-0000-0000-0000ED020000}"/>
    <cellStyle name="_2001년만_~MF1128_(11-6)2001중장기계획(총괄)1_영천댐수량산출_공사비_공사비(현재)" xfId="751" xr:uid="{00000000-0005-0000-0000-0000EE020000}"/>
    <cellStyle name="_2001년만_~MF1128_(11-6)2001중장기계획(총괄)1_영천댐수량산출_공사비_공사비rev1" xfId="752" xr:uid="{00000000-0005-0000-0000-0000EF020000}"/>
    <cellStyle name="_2001년만_~MF1128_(11-6)2001중장기계획(총괄)1_영천댐수량산출_공사비_공사비rev1(civil)" xfId="753" xr:uid="{00000000-0005-0000-0000-0000F0020000}"/>
    <cellStyle name="_2001년만_~MF1128_(11-6)2001중장기계획(총괄)1_영천댐수량산출_노출500A배관공사비(040305)" xfId="754" xr:uid="{00000000-0005-0000-0000-0000F1020000}"/>
    <cellStyle name="_2001년만_~MF1128_(11-6)2001중장기계획(총괄)1_오리지날최종-경보국설계서(철관주2003.2.13) (version 3) (version 1)" xfId="755" xr:uid="{00000000-0005-0000-0000-0000F2020000}"/>
    <cellStyle name="_2001년만_~MF1128_(11-6)2001중장기계획(총괄)1_오리지날최종-경보국설계서(철관주2003.2.13) (version 3) (version 1)_공사비" xfId="756" xr:uid="{00000000-0005-0000-0000-0000F3020000}"/>
    <cellStyle name="_2001년만_~MF1128_(11-6)2001중장기계획(총괄)1_오리지날최종-경보국설계서(철관주2003.2.13) (version 3) (version 1)_공사비(소각장향후)" xfId="757" xr:uid="{00000000-0005-0000-0000-0000F4020000}"/>
    <cellStyle name="_2001년만_~MF1128_(11-6)2001중장기계획(총괄)1_오리지날최종-경보국설계서(철관주2003.2.13) (version 3) (version 1)_공사비(소각장향후)_공사비(소각장향후)1" xfId="758" xr:uid="{00000000-0005-0000-0000-0000F5020000}"/>
    <cellStyle name="_2001년만_~MF1128_(11-6)2001중장기계획(총괄)1_오리지날최종-경보국설계서(철관주2003.2.13) (version 3) (version 1)_공사비(현재)" xfId="759" xr:uid="{00000000-0005-0000-0000-0000F6020000}"/>
    <cellStyle name="_2001년만_~MF1128_(11-6)2001중장기계획(총괄)1_오리지날최종-경보국설계서(철관주2003.2.13) (version 3) (version 1)_공사비(현재)_공사비rev1(civil)" xfId="760" xr:uid="{00000000-0005-0000-0000-0000F7020000}"/>
    <cellStyle name="_2001년만_~MF1128_(11-6)2001중장기계획(총괄)1_오리지날최종-경보국설계서(철관주2003.2.13) (version 3) (version 1)_공사비_공사비(현재)" xfId="761" xr:uid="{00000000-0005-0000-0000-0000F8020000}"/>
    <cellStyle name="_2001년만_~MF1128_(11-6)2001중장기계획(총괄)1_오리지날최종-경보국설계서(철관주2003.2.13) (version 3) (version 1)_공사비_공사비rev1" xfId="762" xr:uid="{00000000-0005-0000-0000-0000F9020000}"/>
    <cellStyle name="_2001년만_~MF1128_(11-6)2001중장기계획(총괄)1_오리지날최종-경보국설계서(철관주2003.2.13) (version 3) (version 1)_공사비_공사비rev1(civil)" xfId="763" xr:uid="{00000000-0005-0000-0000-0000FA020000}"/>
    <cellStyle name="_2001년만_~MF1128_(11-6)2001중장기계획(총괄)1_오리지날최종-경보국설계서(철관주2003.2.13) (version 3) (version 1)_노출500A배관공사비(040305)" xfId="764" xr:uid="{00000000-0005-0000-0000-0000FB020000}"/>
    <cellStyle name="_2001년만_~MF1128_(11-6)2001중장기계획(총괄)1_오리지날최종-경보국설계서(철관주2003.2.6)" xfId="765" xr:uid="{00000000-0005-0000-0000-0000FC020000}"/>
    <cellStyle name="_2001년만_~MF1128_(11-6)2001중장기계획(총괄)1_오리지날최종-경보국설계서(철관주2003.2.6)_공사비" xfId="766" xr:uid="{00000000-0005-0000-0000-0000FD020000}"/>
    <cellStyle name="_2001년만_~MF1128_(11-6)2001중장기계획(총괄)1_오리지날최종-경보국설계서(철관주2003.2.6)_공사비(소각장향후)" xfId="767" xr:uid="{00000000-0005-0000-0000-0000FE020000}"/>
    <cellStyle name="_2001년만_~MF1128_(11-6)2001중장기계획(총괄)1_오리지날최종-경보국설계서(철관주2003.2.6)_공사비(소각장향후)_공사비(소각장향후)1" xfId="768" xr:uid="{00000000-0005-0000-0000-0000FF020000}"/>
    <cellStyle name="_2001년만_~MF1128_(11-6)2001중장기계획(총괄)1_오리지날최종-경보국설계서(철관주2003.2.6)_공사비(현재)" xfId="769" xr:uid="{00000000-0005-0000-0000-000000030000}"/>
    <cellStyle name="_2001년만_~MF1128_(11-6)2001중장기계획(총괄)1_오리지날최종-경보국설계서(철관주2003.2.6)_공사비(현재)_공사비rev1(civil)" xfId="770" xr:uid="{00000000-0005-0000-0000-000001030000}"/>
    <cellStyle name="_2001년만_~MF1128_(11-6)2001중장기계획(총괄)1_오리지날최종-경보국설계서(철관주2003.2.6)_공사비_공사비(현재)" xfId="771" xr:uid="{00000000-0005-0000-0000-000002030000}"/>
    <cellStyle name="_2001년만_~MF1128_(11-6)2001중장기계획(총괄)1_오리지날최종-경보국설계서(철관주2003.2.6)_공사비_공사비rev1" xfId="772" xr:uid="{00000000-0005-0000-0000-000003030000}"/>
    <cellStyle name="_2001년만_~MF1128_(11-6)2001중장기계획(총괄)1_오리지날최종-경보국설계서(철관주2003.2.6)_공사비_공사비rev1(civil)" xfId="773" xr:uid="{00000000-0005-0000-0000-000004030000}"/>
    <cellStyle name="_2001년만_~MF1128_(11-6)2001중장기계획(총괄)1_오리지날최종-경보국설계서(철관주2003.2.6)_노출500A배관공사비(040305)" xfId="774" xr:uid="{00000000-0005-0000-0000-000005030000}"/>
    <cellStyle name="_2001년만_~MF1128_(11-6)2001중장기계획(총괄)1_오리지날최종-경보국설계서(철관주2003.2.9) (version 2)" xfId="775" xr:uid="{00000000-0005-0000-0000-000006030000}"/>
    <cellStyle name="_2001년만_~MF1128_(11-6)2001중장기계획(총괄)1_오리지날최종-경보국설계서(철관주2003.2.9) (version 2)_공사비" xfId="776" xr:uid="{00000000-0005-0000-0000-000007030000}"/>
    <cellStyle name="_2001년만_~MF1128_(11-6)2001중장기계획(총괄)1_오리지날최종-경보국설계서(철관주2003.2.9) (version 2)_공사비(소각장향후)" xfId="777" xr:uid="{00000000-0005-0000-0000-000008030000}"/>
    <cellStyle name="_2001년만_~MF1128_(11-6)2001중장기계획(총괄)1_오리지날최종-경보국설계서(철관주2003.2.9) (version 2)_공사비(소각장향후)_공사비(소각장향후)1" xfId="778" xr:uid="{00000000-0005-0000-0000-000009030000}"/>
    <cellStyle name="_2001년만_~MF1128_(11-6)2001중장기계획(총괄)1_오리지날최종-경보국설계서(철관주2003.2.9) (version 2)_공사비(현재)" xfId="779" xr:uid="{00000000-0005-0000-0000-00000A030000}"/>
    <cellStyle name="_2001년만_~MF1128_(11-6)2001중장기계획(총괄)1_오리지날최종-경보국설계서(철관주2003.2.9) (version 2)_공사비(현재)_공사비rev1(civil)" xfId="780" xr:uid="{00000000-0005-0000-0000-00000B030000}"/>
    <cellStyle name="_2001년만_~MF1128_(11-6)2001중장기계획(총괄)1_오리지날최종-경보국설계서(철관주2003.2.9) (version 2)_공사비_공사비(현재)" xfId="781" xr:uid="{00000000-0005-0000-0000-00000C030000}"/>
    <cellStyle name="_2001년만_~MF1128_(11-6)2001중장기계획(총괄)1_오리지날최종-경보국설계서(철관주2003.2.9) (version 2)_공사비_공사비rev1" xfId="782" xr:uid="{00000000-0005-0000-0000-00000D030000}"/>
    <cellStyle name="_2001년만_~MF1128_(11-6)2001중장기계획(총괄)1_오리지날최종-경보국설계서(철관주2003.2.9) (version 2)_공사비_공사비rev1(civil)" xfId="783" xr:uid="{00000000-0005-0000-0000-00000E030000}"/>
    <cellStyle name="_2001년만_~MF1128_(11-6)2001중장기계획(총괄)1_오리지날최종-경보국설계서(철관주2003.2.9) (version 2)_노출500A배관공사비(040305)" xfId="784" xr:uid="{00000000-0005-0000-0000-00000F030000}"/>
    <cellStyle name="_2001년만_~MF1128_(11-6)2001중장기계획(총괄)1_옥곡수량" xfId="785" xr:uid="{00000000-0005-0000-0000-000010030000}"/>
    <cellStyle name="_2001년만_~MF1128_(11-6)2001중장기계획(총괄)1_옥곡수량_공사비" xfId="786" xr:uid="{00000000-0005-0000-0000-000011030000}"/>
    <cellStyle name="_2001년만_~MF1128_(11-6)2001중장기계획(총괄)1_옥곡수량_공사비(소각장향후)" xfId="787" xr:uid="{00000000-0005-0000-0000-000012030000}"/>
    <cellStyle name="_2001년만_~MF1128_(11-6)2001중장기계획(총괄)1_옥곡수량_공사비(소각장향후)_공사비(소각장향후)1" xfId="788" xr:uid="{00000000-0005-0000-0000-000013030000}"/>
    <cellStyle name="_2001년만_~MF1128_(11-6)2001중장기계획(총괄)1_옥곡수량_공사비(현재)" xfId="789" xr:uid="{00000000-0005-0000-0000-000014030000}"/>
    <cellStyle name="_2001년만_~MF1128_(11-6)2001중장기계획(총괄)1_옥곡수량_공사비(현재)_공사비rev1(civil)" xfId="790" xr:uid="{00000000-0005-0000-0000-000015030000}"/>
    <cellStyle name="_2001년만_~MF1128_(11-6)2001중장기계획(총괄)1_옥곡수량_공사비_공사비(현재)" xfId="791" xr:uid="{00000000-0005-0000-0000-000016030000}"/>
    <cellStyle name="_2001년만_~MF1128_(11-6)2001중장기계획(총괄)1_옥곡수량_공사비_공사비rev1" xfId="792" xr:uid="{00000000-0005-0000-0000-000017030000}"/>
    <cellStyle name="_2001년만_~MF1128_(11-6)2001중장기계획(총괄)1_옥곡수량_공사비_공사비rev1(civil)" xfId="793" xr:uid="{00000000-0005-0000-0000-000018030000}"/>
    <cellStyle name="_2001년만_~MF1128_(11-6)2001중장기계획(총괄)1_옥곡수량_노출500A배관공사비(040305)" xfId="794" xr:uid="{00000000-0005-0000-0000-000019030000}"/>
    <cellStyle name="_2001년만_~MF1128_(11-6)2001중장기계획(총괄)1_전기-광양3단계(옥곡가압장)" xfId="795" xr:uid="{00000000-0005-0000-0000-00001A030000}"/>
    <cellStyle name="_2001년만_~MF1128_(11-6)2001중장기계획(총괄)1_전기-광양3단계(옥곡가압장)_공사비" xfId="796" xr:uid="{00000000-0005-0000-0000-00001B030000}"/>
    <cellStyle name="_2001년만_~MF1128_(11-6)2001중장기계획(총괄)1_전기-광양3단계(옥곡가압장)_공사비(소각장향후)" xfId="797" xr:uid="{00000000-0005-0000-0000-00001C030000}"/>
    <cellStyle name="_2001년만_~MF1128_(11-6)2001중장기계획(총괄)1_전기-광양3단계(옥곡가압장)_공사비(소각장향후)_공사비(소각장향후)1" xfId="798" xr:uid="{00000000-0005-0000-0000-00001D030000}"/>
    <cellStyle name="_2001년만_~MF1128_(11-6)2001중장기계획(총괄)1_전기-광양3단계(옥곡가압장)_공사비(현재)" xfId="799" xr:uid="{00000000-0005-0000-0000-00001E030000}"/>
    <cellStyle name="_2001년만_~MF1128_(11-6)2001중장기계획(총괄)1_전기-광양3단계(옥곡가압장)_공사비(현재)_공사비rev1(civil)" xfId="800" xr:uid="{00000000-0005-0000-0000-00001F030000}"/>
    <cellStyle name="_2001년만_~MF1128_(11-6)2001중장기계획(총괄)1_전기-광양3단계(옥곡가압장)_공사비_공사비(현재)" xfId="801" xr:uid="{00000000-0005-0000-0000-000020030000}"/>
    <cellStyle name="_2001년만_~MF1128_(11-6)2001중장기계획(총괄)1_전기-광양3단계(옥곡가압장)_공사비_공사비rev1" xfId="802" xr:uid="{00000000-0005-0000-0000-000021030000}"/>
    <cellStyle name="_2001년만_~MF1128_(11-6)2001중장기계획(총괄)1_전기-광양3단계(옥곡가압장)_공사비_공사비rev1(civil)" xfId="803" xr:uid="{00000000-0005-0000-0000-000022030000}"/>
    <cellStyle name="_2001년만_~MF1128_(11-6)2001중장기계획(총괄)1_전기-광양3단계(옥곡가압장)_노출500A배관공사비(040305)" xfId="804" xr:uid="{00000000-0005-0000-0000-000023030000}"/>
    <cellStyle name="_2001년만_~MF1128_(11-6)2001중장기계획(총괄)1_전기방식" xfId="805" xr:uid="{00000000-0005-0000-0000-000024030000}"/>
    <cellStyle name="_2001년만_~MF1128_(11-6)2001중장기계획(총괄)1_전기방식_공사비" xfId="806" xr:uid="{00000000-0005-0000-0000-000025030000}"/>
    <cellStyle name="_2001년만_~MF1128_(11-6)2001중장기계획(총괄)1_전기방식_공사비(소각장향후)" xfId="807" xr:uid="{00000000-0005-0000-0000-000026030000}"/>
    <cellStyle name="_2001년만_~MF1128_(11-6)2001중장기계획(총괄)1_전기방식_공사비(소각장향후)_공사비(소각장향후)1" xfId="808" xr:uid="{00000000-0005-0000-0000-000027030000}"/>
    <cellStyle name="_2001년만_~MF1128_(11-6)2001중장기계획(총괄)1_전기방식_공사비(현재)" xfId="809" xr:uid="{00000000-0005-0000-0000-000028030000}"/>
    <cellStyle name="_2001년만_~MF1128_(11-6)2001중장기계획(총괄)1_전기방식_공사비(현재)_공사비rev1(civil)" xfId="810" xr:uid="{00000000-0005-0000-0000-000029030000}"/>
    <cellStyle name="_2001년만_~MF1128_(11-6)2001중장기계획(총괄)1_전기방식_공사비_공사비(현재)" xfId="811" xr:uid="{00000000-0005-0000-0000-00002A030000}"/>
    <cellStyle name="_2001년만_~MF1128_(11-6)2001중장기계획(총괄)1_전기방식_공사비_공사비rev1" xfId="812" xr:uid="{00000000-0005-0000-0000-00002B030000}"/>
    <cellStyle name="_2001년만_~MF1128_(11-6)2001중장기계획(총괄)1_전기방식_공사비_공사비rev1(civil)" xfId="813" xr:uid="{00000000-0005-0000-0000-00002C030000}"/>
    <cellStyle name="_2001년만_~MF1128_(11-6)2001중장기계획(총괄)1_전기방식_노출500A배관공사비(040305)" xfId="814" xr:uid="{00000000-0005-0000-0000-00002D030000}"/>
    <cellStyle name="_2001년만_~MF1128_(11-6)2001중장기계획(총괄)1_전기-영천댐취수능력(2003.2.10) (version 1)" xfId="815" xr:uid="{00000000-0005-0000-0000-00002E030000}"/>
    <cellStyle name="_2001년만_~MF1128_(11-6)2001중장기계획(총괄)1_전기-영천댐취수능력(2003.2.10) (version 1)_공사비" xfId="816" xr:uid="{00000000-0005-0000-0000-00002F030000}"/>
    <cellStyle name="_2001년만_~MF1128_(11-6)2001중장기계획(총괄)1_전기-영천댐취수능력(2003.2.10) (version 1)_공사비(소각장향후)" xfId="817" xr:uid="{00000000-0005-0000-0000-000030030000}"/>
    <cellStyle name="_2001년만_~MF1128_(11-6)2001중장기계획(총괄)1_전기-영천댐취수능력(2003.2.10) (version 1)_공사비(소각장향후)_공사비(소각장향후)1" xfId="818" xr:uid="{00000000-0005-0000-0000-000031030000}"/>
    <cellStyle name="_2001년만_~MF1128_(11-6)2001중장기계획(총괄)1_전기-영천댐취수능력(2003.2.10) (version 1)_공사비(현재)" xfId="819" xr:uid="{00000000-0005-0000-0000-000032030000}"/>
    <cellStyle name="_2001년만_~MF1128_(11-6)2001중장기계획(총괄)1_전기-영천댐취수능력(2003.2.10) (version 1)_공사비(현재)_공사비rev1(civil)" xfId="820" xr:uid="{00000000-0005-0000-0000-000033030000}"/>
    <cellStyle name="_2001년만_~MF1128_(11-6)2001중장기계획(총괄)1_전기-영천댐취수능력(2003.2.10) (version 1)_공사비_공사비(현재)" xfId="821" xr:uid="{00000000-0005-0000-0000-000034030000}"/>
    <cellStyle name="_2001년만_~MF1128_(11-6)2001중장기계획(총괄)1_전기-영천댐취수능력(2003.2.10) (version 1)_공사비_공사비rev1" xfId="822" xr:uid="{00000000-0005-0000-0000-000035030000}"/>
    <cellStyle name="_2001년만_~MF1128_(11-6)2001중장기계획(총괄)1_전기-영천댐취수능력(2003.2.10) (version 1)_공사비_공사비rev1(civil)" xfId="823" xr:uid="{00000000-0005-0000-0000-000036030000}"/>
    <cellStyle name="_2001년만_~MF1128_(11-6)2001중장기계획(총괄)1_전기-영천댐취수능력(2003.2.10) (version 1)_노출500A배관공사비(040305)" xfId="824" xr:uid="{00000000-0005-0000-0000-000037030000}"/>
    <cellStyle name="_2001년만_~MF1128_(11-6)2001중장기계획(총괄)1_최종실적(최종)" xfId="825" xr:uid="{00000000-0005-0000-0000-000038030000}"/>
    <cellStyle name="_2001년만_~MF1128_(11-6)2001중장기계획(총괄)1_최종실적(최종)_공사비" xfId="826" xr:uid="{00000000-0005-0000-0000-000039030000}"/>
    <cellStyle name="_2001년만_~MF1128_(11-6)2001중장기계획(총괄)1_최종실적(최종)_공사비(소각장향후)" xfId="827" xr:uid="{00000000-0005-0000-0000-00003A030000}"/>
    <cellStyle name="_2001년만_~MF1128_(11-6)2001중장기계획(총괄)1_최종실적(최종)_공사비(소각장향후)_공사비(소각장향후)1" xfId="828" xr:uid="{00000000-0005-0000-0000-00003B030000}"/>
    <cellStyle name="_2001년만_~MF1128_(11-6)2001중장기계획(총괄)1_최종실적(최종)_공사비(현재)" xfId="829" xr:uid="{00000000-0005-0000-0000-00003C030000}"/>
    <cellStyle name="_2001년만_~MF1128_(11-6)2001중장기계획(총괄)1_최종실적(최종)_공사비(현재)_공사비rev1(civil)" xfId="830" xr:uid="{00000000-0005-0000-0000-00003D030000}"/>
    <cellStyle name="_2001년만_~MF1128_(11-6)2001중장기계획(총괄)1_최종실적(최종)_공사비_공사비(현재)" xfId="831" xr:uid="{00000000-0005-0000-0000-00003E030000}"/>
    <cellStyle name="_2001년만_~MF1128_(11-6)2001중장기계획(총괄)1_최종실적(최종)_공사비_공사비rev1" xfId="832" xr:uid="{00000000-0005-0000-0000-00003F030000}"/>
    <cellStyle name="_2001년만_~MF1128_(11-6)2001중장기계획(총괄)1_최종실적(최종)_공사비_공사비rev1(civil)" xfId="833" xr:uid="{00000000-0005-0000-0000-000040030000}"/>
    <cellStyle name="_2001년만_~MF1128_(11-6)2001중장기계획(총괄)1_최종실적(최종)_노출500A배관공사비(040305)" xfId="834" xr:uid="{00000000-0005-0000-0000-000041030000}"/>
    <cellStyle name="_2001년만_~MF1128_(11-6)2001중장기계획(총괄)1_최종실적(최종)_영천댐수량산출" xfId="835" xr:uid="{00000000-0005-0000-0000-000042030000}"/>
    <cellStyle name="_2001년만_~MF1128_(11-6)2001중장기계획(총괄)1_최종실적(최종)_영천댐수량산출_공사비" xfId="836" xr:uid="{00000000-0005-0000-0000-000043030000}"/>
    <cellStyle name="_2001년만_~MF1128_(11-6)2001중장기계획(총괄)1_최종실적(최종)_영천댐수량산출_공사비(소각장향후)" xfId="837" xr:uid="{00000000-0005-0000-0000-000044030000}"/>
    <cellStyle name="_2001년만_~MF1128_(11-6)2001중장기계획(총괄)1_최종실적(최종)_영천댐수량산출_공사비(소각장향후)_공사비(소각장향후)1" xfId="838" xr:uid="{00000000-0005-0000-0000-000045030000}"/>
    <cellStyle name="_2001년만_~MF1128_(11-6)2001중장기계획(총괄)1_최종실적(최종)_영천댐수량산출_공사비(현재)" xfId="839" xr:uid="{00000000-0005-0000-0000-000046030000}"/>
    <cellStyle name="_2001년만_~MF1128_(11-6)2001중장기계획(총괄)1_최종실적(최종)_영천댐수량산출_공사비(현재)_공사비rev1(civil)" xfId="840" xr:uid="{00000000-0005-0000-0000-000047030000}"/>
    <cellStyle name="_2001년만_~MF1128_(11-6)2001중장기계획(총괄)1_최종실적(최종)_영천댐수량산출_공사비_공사비(현재)" xfId="841" xr:uid="{00000000-0005-0000-0000-000048030000}"/>
    <cellStyle name="_2001년만_~MF1128_(11-6)2001중장기계획(총괄)1_최종실적(최종)_영천댐수량산출_공사비_공사비rev1" xfId="842" xr:uid="{00000000-0005-0000-0000-000049030000}"/>
    <cellStyle name="_2001년만_~MF1128_(11-6)2001중장기계획(총괄)1_최종실적(최종)_영천댐수량산출_공사비_공사비rev1(civil)" xfId="843" xr:uid="{00000000-0005-0000-0000-00004A030000}"/>
    <cellStyle name="_2001년만_~MF1128_(11-6)2001중장기계획(총괄)1_최종실적(최종)_영천댐수량산출_노출500A배관공사비(040305)" xfId="844" xr:uid="{00000000-0005-0000-0000-00004B030000}"/>
    <cellStyle name="_2001년만_~MF1128_~MF2110" xfId="845" xr:uid="{00000000-0005-0000-0000-00004C030000}"/>
    <cellStyle name="_2001년만_~MF1128_~MF2110_가설건축전기산출서" xfId="846" xr:uid="{00000000-0005-0000-0000-00004D030000}"/>
    <cellStyle name="_2001년만_~MF1128_~MF2110_가설건축전기산출서_공사비" xfId="847" xr:uid="{00000000-0005-0000-0000-00004E030000}"/>
    <cellStyle name="_2001년만_~MF1128_~MF2110_가설건축전기산출서_공사비(소각장향후)" xfId="848" xr:uid="{00000000-0005-0000-0000-00004F030000}"/>
    <cellStyle name="_2001년만_~MF1128_~MF2110_가설건축전기산출서_공사비(소각장향후)_공사비(소각장향후)1" xfId="849" xr:uid="{00000000-0005-0000-0000-000050030000}"/>
    <cellStyle name="_2001년만_~MF1128_~MF2110_가설건축전기산출서_공사비(현재)" xfId="850" xr:uid="{00000000-0005-0000-0000-000051030000}"/>
    <cellStyle name="_2001년만_~MF1128_~MF2110_가설건축전기산출서_공사비(현재)_공사비rev1(civil)" xfId="851" xr:uid="{00000000-0005-0000-0000-000052030000}"/>
    <cellStyle name="_2001년만_~MF1128_~MF2110_가설건축전기산출서_공사비_공사비(현재)" xfId="852" xr:uid="{00000000-0005-0000-0000-000053030000}"/>
    <cellStyle name="_2001년만_~MF1128_~MF2110_가설건축전기산출서_공사비_공사비rev1" xfId="853" xr:uid="{00000000-0005-0000-0000-000054030000}"/>
    <cellStyle name="_2001년만_~MF1128_~MF2110_가설건축전기산출서_공사비_공사비rev1(civil)" xfId="854" xr:uid="{00000000-0005-0000-0000-000055030000}"/>
    <cellStyle name="_2001년만_~MF1128_~MF2110_가설건축전기산출서_노출500A배관공사비(040305)" xfId="855" xr:uid="{00000000-0005-0000-0000-000056030000}"/>
    <cellStyle name="_2001년만_~MF1128_~MF2110_가설동력수량산출" xfId="856" xr:uid="{00000000-0005-0000-0000-000057030000}"/>
    <cellStyle name="_2001년만_~MF1128_~MF2110_가설동력수량산출_공사비" xfId="857" xr:uid="{00000000-0005-0000-0000-000058030000}"/>
    <cellStyle name="_2001년만_~MF1128_~MF2110_가설동력수량산출_공사비(소각장향후)" xfId="858" xr:uid="{00000000-0005-0000-0000-000059030000}"/>
    <cellStyle name="_2001년만_~MF1128_~MF2110_가설동력수량산출_공사비(소각장향후)_공사비(소각장향후)1" xfId="859" xr:uid="{00000000-0005-0000-0000-00005A030000}"/>
    <cellStyle name="_2001년만_~MF1128_~MF2110_가설동력수량산출_공사비(현재)" xfId="860" xr:uid="{00000000-0005-0000-0000-00005B030000}"/>
    <cellStyle name="_2001년만_~MF1128_~MF2110_가설동력수량산출_공사비(현재)_공사비rev1(civil)" xfId="861" xr:uid="{00000000-0005-0000-0000-00005C030000}"/>
    <cellStyle name="_2001년만_~MF1128_~MF2110_가설동력수량산출_공사비_공사비(현재)" xfId="862" xr:uid="{00000000-0005-0000-0000-00005D030000}"/>
    <cellStyle name="_2001년만_~MF1128_~MF2110_가설동력수량산출_공사비_공사비rev1" xfId="863" xr:uid="{00000000-0005-0000-0000-00005E030000}"/>
    <cellStyle name="_2001년만_~MF1128_~MF2110_가설동력수량산출_공사비_공사비rev1(civil)" xfId="864" xr:uid="{00000000-0005-0000-0000-00005F030000}"/>
    <cellStyle name="_2001년만_~MF1128_~MF2110_가설동력수량산출_노출500A배관공사비(040305)" xfId="865" xr:uid="{00000000-0005-0000-0000-000060030000}"/>
    <cellStyle name="_2001년만_~MF1128_~MF2110_가설통신수량" xfId="866" xr:uid="{00000000-0005-0000-0000-000061030000}"/>
    <cellStyle name="_2001년만_~MF1128_~MF2110_가설통신수량_공사비" xfId="867" xr:uid="{00000000-0005-0000-0000-000062030000}"/>
    <cellStyle name="_2001년만_~MF1128_~MF2110_가설통신수량_공사비(소각장향후)" xfId="868" xr:uid="{00000000-0005-0000-0000-000063030000}"/>
    <cellStyle name="_2001년만_~MF1128_~MF2110_가설통신수량_공사비(소각장향후)_공사비(소각장향후)1" xfId="869" xr:uid="{00000000-0005-0000-0000-000064030000}"/>
    <cellStyle name="_2001년만_~MF1128_~MF2110_가설통신수량_공사비(현재)" xfId="870" xr:uid="{00000000-0005-0000-0000-000065030000}"/>
    <cellStyle name="_2001년만_~MF1128_~MF2110_가설통신수량_공사비(현재)_공사비rev1(civil)" xfId="871" xr:uid="{00000000-0005-0000-0000-000066030000}"/>
    <cellStyle name="_2001년만_~MF1128_~MF2110_가설통신수량_공사비_공사비(현재)" xfId="872" xr:uid="{00000000-0005-0000-0000-000067030000}"/>
    <cellStyle name="_2001년만_~MF1128_~MF2110_가설통신수량_공사비_공사비rev1" xfId="873" xr:uid="{00000000-0005-0000-0000-000068030000}"/>
    <cellStyle name="_2001년만_~MF1128_~MF2110_가설통신수량_공사비_공사비rev1(civil)" xfId="874" xr:uid="{00000000-0005-0000-0000-000069030000}"/>
    <cellStyle name="_2001년만_~MF1128_~MF2110_가설통신수량_노출500A배관공사비(040305)" xfId="875" xr:uid="{00000000-0005-0000-0000-00006A030000}"/>
    <cellStyle name="_2001년만_~MF1128_~MF2110_경보국설계서(철관주2003.1.30최종)" xfId="876" xr:uid="{00000000-0005-0000-0000-00006B030000}"/>
    <cellStyle name="_2001년만_~MF1128_~MF2110_경보국설계서(철관주2003.1.30최종)_공사비" xfId="877" xr:uid="{00000000-0005-0000-0000-00006C030000}"/>
    <cellStyle name="_2001년만_~MF1128_~MF2110_경보국설계서(철관주2003.1.30최종)_공사비(소각장향후)" xfId="878" xr:uid="{00000000-0005-0000-0000-00006D030000}"/>
    <cellStyle name="_2001년만_~MF1128_~MF2110_경보국설계서(철관주2003.1.30최종)_공사비(소각장향후)_공사비(소각장향후)1" xfId="879" xr:uid="{00000000-0005-0000-0000-00006E030000}"/>
    <cellStyle name="_2001년만_~MF1128_~MF2110_경보국설계서(철관주2003.1.30최종)_공사비(현재)" xfId="880" xr:uid="{00000000-0005-0000-0000-00006F030000}"/>
    <cellStyle name="_2001년만_~MF1128_~MF2110_경보국설계서(철관주2003.1.30최종)_공사비(현재)_공사비rev1(civil)" xfId="881" xr:uid="{00000000-0005-0000-0000-000070030000}"/>
    <cellStyle name="_2001년만_~MF1128_~MF2110_경보국설계서(철관주2003.1.30최종)_공사비_공사비(현재)" xfId="882" xr:uid="{00000000-0005-0000-0000-000071030000}"/>
    <cellStyle name="_2001년만_~MF1128_~MF2110_경보국설계서(철관주2003.1.30최종)_공사비_공사비rev1" xfId="883" xr:uid="{00000000-0005-0000-0000-000072030000}"/>
    <cellStyle name="_2001년만_~MF1128_~MF2110_경보국설계서(철관주2003.1.30최종)_공사비_공사비rev1(civil)" xfId="884" xr:uid="{00000000-0005-0000-0000-000073030000}"/>
    <cellStyle name="_2001년만_~MF1128_~MF2110_경보국설계서(철관주2003.1.30최종)_노출500A배관공사비(040305)" xfId="885" xr:uid="{00000000-0005-0000-0000-000074030000}"/>
    <cellStyle name="_2001년만_~MF1128_~MF2110_경보국설계서(철관주2003.1.30최종)_영천댐수량산출" xfId="886" xr:uid="{00000000-0005-0000-0000-000075030000}"/>
    <cellStyle name="_2001년만_~MF1128_~MF2110_경보국설계서(철관주2003.1.30최종)_영천댐수량산출_공사비" xfId="887" xr:uid="{00000000-0005-0000-0000-000076030000}"/>
    <cellStyle name="_2001년만_~MF1128_~MF2110_경보국설계서(철관주2003.1.30최종)_영천댐수량산출_공사비(소각장향후)" xfId="888" xr:uid="{00000000-0005-0000-0000-000077030000}"/>
    <cellStyle name="_2001년만_~MF1128_~MF2110_경보국설계서(철관주2003.1.30최종)_영천댐수량산출_공사비(소각장향후)_공사비(소각장향후)1" xfId="889" xr:uid="{00000000-0005-0000-0000-000078030000}"/>
    <cellStyle name="_2001년만_~MF1128_~MF2110_경보국설계서(철관주2003.1.30최종)_영천댐수량산출_공사비(현재)" xfId="890" xr:uid="{00000000-0005-0000-0000-000079030000}"/>
    <cellStyle name="_2001년만_~MF1128_~MF2110_경보국설계서(철관주2003.1.30최종)_영천댐수량산출_공사비(현재)_공사비rev1(civil)" xfId="891" xr:uid="{00000000-0005-0000-0000-00007A030000}"/>
    <cellStyle name="_2001년만_~MF1128_~MF2110_경보국설계서(철관주2003.1.30최종)_영천댐수량산출_공사비_공사비(현재)" xfId="892" xr:uid="{00000000-0005-0000-0000-00007B030000}"/>
    <cellStyle name="_2001년만_~MF1128_~MF2110_경보국설계서(철관주2003.1.30최종)_영천댐수량산출_공사비_공사비rev1" xfId="893" xr:uid="{00000000-0005-0000-0000-00007C030000}"/>
    <cellStyle name="_2001년만_~MF1128_~MF2110_경보국설계서(철관주2003.1.30최종)_영천댐수량산출_공사비_공사비rev1(civil)" xfId="894" xr:uid="{00000000-0005-0000-0000-00007D030000}"/>
    <cellStyle name="_2001년만_~MF1128_~MF2110_경보국설계서(철관주2003.1.30최종)_영천댐수량산출_노출500A배관공사비(040305)" xfId="895" xr:uid="{00000000-0005-0000-0000-00007E030000}"/>
    <cellStyle name="_2001년만_~MF1128_~MF2110_공사비" xfId="896" xr:uid="{00000000-0005-0000-0000-00007F030000}"/>
    <cellStyle name="_2001년만_~MF1128_~MF2110_공사비(소각장향후)" xfId="897" xr:uid="{00000000-0005-0000-0000-000080030000}"/>
    <cellStyle name="_2001년만_~MF1128_~MF2110_공사비(소각장향후)_공사비(소각장향후)1" xfId="898" xr:uid="{00000000-0005-0000-0000-000081030000}"/>
    <cellStyle name="_2001년만_~MF1128_~MF2110_공사비(현재)" xfId="899" xr:uid="{00000000-0005-0000-0000-000082030000}"/>
    <cellStyle name="_2001년만_~MF1128_~MF2110_공사비(현재)_공사비rev1(civil)" xfId="900" xr:uid="{00000000-0005-0000-0000-000083030000}"/>
    <cellStyle name="_2001년만_~MF1128_~MF2110_공사비_공사비(현재)" xfId="901" xr:uid="{00000000-0005-0000-0000-000084030000}"/>
    <cellStyle name="_2001년만_~MF1128_~MF2110_공사비_공사비rev1" xfId="902" xr:uid="{00000000-0005-0000-0000-000085030000}"/>
    <cellStyle name="_2001년만_~MF1128_~MF2110_공사비_공사비rev1(civil)" xfId="903" xr:uid="{00000000-0005-0000-0000-000086030000}"/>
    <cellStyle name="_2001년만_~MF1128_~MF2110_노출500A배관공사비(040305)" xfId="904" xr:uid="{00000000-0005-0000-0000-000087030000}"/>
    <cellStyle name="_2001년만_~MF1128_~MF2110_영구동력수량산출" xfId="905" xr:uid="{00000000-0005-0000-0000-000088030000}"/>
    <cellStyle name="_2001년만_~MF1128_~MF2110_영구동력수량산출_공사비" xfId="906" xr:uid="{00000000-0005-0000-0000-000089030000}"/>
    <cellStyle name="_2001년만_~MF1128_~MF2110_영구동력수량산출_공사비(소각장향후)" xfId="907" xr:uid="{00000000-0005-0000-0000-00008A030000}"/>
    <cellStyle name="_2001년만_~MF1128_~MF2110_영구동력수량산출_공사비(소각장향후)_공사비(소각장향후)1" xfId="908" xr:uid="{00000000-0005-0000-0000-00008B030000}"/>
    <cellStyle name="_2001년만_~MF1128_~MF2110_영구동력수량산출_공사비(현재)" xfId="909" xr:uid="{00000000-0005-0000-0000-00008C030000}"/>
    <cellStyle name="_2001년만_~MF1128_~MF2110_영구동력수량산출_공사비(현재)_공사비rev1(civil)" xfId="910" xr:uid="{00000000-0005-0000-0000-00008D030000}"/>
    <cellStyle name="_2001년만_~MF1128_~MF2110_영구동력수량산출_공사비_공사비(현재)" xfId="911" xr:uid="{00000000-0005-0000-0000-00008E030000}"/>
    <cellStyle name="_2001년만_~MF1128_~MF2110_영구동력수량산출_공사비_공사비rev1" xfId="912" xr:uid="{00000000-0005-0000-0000-00008F030000}"/>
    <cellStyle name="_2001년만_~MF1128_~MF2110_영구동력수량산출_공사비_공사비rev1(civil)" xfId="913" xr:uid="{00000000-0005-0000-0000-000090030000}"/>
    <cellStyle name="_2001년만_~MF1128_~MF2110_영구동력수량산출_노출500A배관공사비(040305)" xfId="914" xr:uid="{00000000-0005-0000-0000-000091030000}"/>
    <cellStyle name="_2001년만_~MF1128_~MF2110_영천댐수량산출" xfId="915" xr:uid="{00000000-0005-0000-0000-000092030000}"/>
    <cellStyle name="_2001년만_~MF1128_~MF2110_영천댐수량산출_공사비" xfId="916" xr:uid="{00000000-0005-0000-0000-000093030000}"/>
    <cellStyle name="_2001년만_~MF1128_~MF2110_영천댐수량산출_공사비(소각장향후)" xfId="917" xr:uid="{00000000-0005-0000-0000-000094030000}"/>
    <cellStyle name="_2001년만_~MF1128_~MF2110_영천댐수량산출_공사비(소각장향후)_공사비(소각장향후)1" xfId="918" xr:uid="{00000000-0005-0000-0000-000095030000}"/>
    <cellStyle name="_2001년만_~MF1128_~MF2110_영천댐수량산출_공사비(현재)" xfId="919" xr:uid="{00000000-0005-0000-0000-000096030000}"/>
    <cellStyle name="_2001년만_~MF1128_~MF2110_영천댐수량산출_공사비(현재)_공사비rev1(civil)" xfId="920" xr:uid="{00000000-0005-0000-0000-000097030000}"/>
    <cellStyle name="_2001년만_~MF1128_~MF2110_영천댐수량산출_공사비_공사비(현재)" xfId="921" xr:uid="{00000000-0005-0000-0000-000098030000}"/>
    <cellStyle name="_2001년만_~MF1128_~MF2110_영천댐수량산출_공사비_공사비rev1" xfId="922" xr:uid="{00000000-0005-0000-0000-000099030000}"/>
    <cellStyle name="_2001년만_~MF1128_~MF2110_영천댐수량산출_공사비_공사비rev1(civil)" xfId="923" xr:uid="{00000000-0005-0000-0000-00009A030000}"/>
    <cellStyle name="_2001년만_~MF1128_~MF2110_영천댐수량산출_노출500A배관공사비(040305)" xfId="924" xr:uid="{00000000-0005-0000-0000-00009B030000}"/>
    <cellStyle name="_2001년만_~MF1128_~MF2110_오리지날최종-경보국설계서(철관주2003.2.13) (version 3) (version 1)" xfId="925" xr:uid="{00000000-0005-0000-0000-00009C030000}"/>
    <cellStyle name="_2001년만_~MF1128_~MF2110_오리지날최종-경보국설계서(철관주2003.2.13) (version 3) (version 1)_공사비" xfId="926" xr:uid="{00000000-0005-0000-0000-00009D030000}"/>
    <cellStyle name="_2001년만_~MF1128_~MF2110_오리지날최종-경보국설계서(철관주2003.2.13) (version 3) (version 1)_공사비(소각장향후)" xfId="927" xr:uid="{00000000-0005-0000-0000-00009E030000}"/>
    <cellStyle name="_2001년만_~MF1128_~MF2110_오리지날최종-경보국설계서(철관주2003.2.13) (version 3) (version 1)_공사비(소각장향후)_공사비(소각장향후)1" xfId="928" xr:uid="{00000000-0005-0000-0000-00009F030000}"/>
    <cellStyle name="_2001년만_~MF1128_~MF2110_오리지날최종-경보국설계서(철관주2003.2.13) (version 3) (version 1)_공사비(현재)" xfId="929" xr:uid="{00000000-0005-0000-0000-0000A0030000}"/>
    <cellStyle name="_2001년만_~MF1128_~MF2110_오리지날최종-경보국설계서(철관주2003.2.13) (version 3) (version 1)_공사비(현재)_공사비rev1(civil)" xfId="930" xr:uid="{00000000-0005-0000-0000-0000A1030000}"/>
    <cellStyle name="_2001년만_~MF1128_~MF2110_오리지날최종-경보국설계서(철관주2003.2.13) (version 3) (version 1)_공사비_공사비(현재)" xfId="931" xr:uid="{00000000-0005-0000-0000-0000A2030000}"/>
    <cellStyle name="_2001년만_~MF1128_~MF2110_오리지날최종-경보국설계서(철관주2003.2.13) (version 3) (version 1)_공사비_공사비rev1" xfId="932" xr:uid="{00000000-0005-0000-0000-0000A3030000}"/>
    <cellStyle name="_2001년만_~MF1128_~MF2110_오리지날최종-경보국설계서(철관주2003.2.13) (version 3) (version 1)_공사비_공사비rev1(civil)" xfId="933" xr:uid="{00000000-0005-0000-0000-0000A4030000}"/>
    <cellStyle name="_2001년만_~MF1128_~MF2110_오리지날최종-경보국설계서(철관주2003.2.13) (version 3) (version 1)_노출500A배관공사비(040305)" xfId="934" xr:uid="{00000000-0005-0000-0000-0000A5030000}"/>
    <cellStyle name="_2001년만_~MF1128_~MF2110_오리지날최종-경보국설계서(철관주2003.2.6)" xfId="935" xr:uid="{00000000-0005-0000-0000-0000A6030000}"/>
    <cellStyle name="_2001년만_~MF1128_~MF2110_오리지날최종-경보국설계서(철관주2003.2.6)_공사비" xfId="936" xr:uid="{00000000-0005-0000-0000-0000A7030000}"/>
    <cellStyle name="_2001년만_~MF1128_~MF2110_오리지날최종-경보국설계서(철관주2003.2.6)_공사비(소각장향후)" xfId="937" xr:uid="{00000000-0005-0000-0000-0000A8030000}"/>
    <cellStyle name="_2001년만_~MF1128_~MF2110_오리지날최종-경보국설계서(철관주2003.2.6)_공사비(소각장향후)_공사비(소각장향후)1" xfId="938" xr:uid="{00000000-0005-0000-0000-0000A9030000}"/>
    <cellStyle name="_2001년만_~MF1128_~MF2110_오리지날최종-경보국설계서(철관주2003.2.6)_공사비(현재)" xfId="939" xr:uid="{00000000-0005-0000-0000-0000AA030000}"/>
    <cellStyle name="_2001년만_~MF1128_~MF2110_오리지날최종-경보국설계서(철관주2003.2.6)_공사비(현재)_공사비rev1(civil)" xfId="940" xr:uid="{00000000-0005-0000-0000-0000AB030000}"/>
    <cellStyle name="_2001년만_~MF1128_~MF2110_오리지날최종-경보국설계서(철관주2003.2.6)_공사비_공사비(현재)" xfId="941" xr:uid="{00000000-0005-0000-0000-0000AC030000}"/>
    <cellStyle name="_2001년만_~MF1128_~MF2110_오리지날최종-경보국설계서(철관주2003.2.6)_공사비_공사비rev1" xfId="942" xr:uid="{00000000-0005-0000-0000-0000AD030000}"/>
    <cellStyle name="_2001년만_~MF1128_~MF2110_오리지날최종-경보국설계서(철관주2003.2.6)_공사비_공사비rev1(civil)" xfId="943" xr:uid="{00000000-0005-0000-0000-0000AE030000}"/>
    <cellStyle name="_2001년만_~MF1128_~MF2110_오리지날최종-경보국설계서(철관주2003.2.6)_노출500A배관공사비(040305)" xfId="944" xr:uid="{00000000-0005-0000-0000-0000AF030000}"/>
    <cellStyle name="_2001년만_~MF1128_~MF2110_오리지날최종-경보국설계서(철관주2003.2.9) (version 2)" xfId="945" xr:uid="{00000000-0005-0000-0000-0000B0030000}"/>
    <cellStyle name="_2001년만_~MF1128_~MF2110_오리지날최종-경보국설계서(철관주2003.2.9) (version 2)_공사비" xfId="946" xr:uid="{00000000-0005-0000-0000-0000B1030000}"/>
    <cellStyle name="_2001년만_~MF1128_~MF2110_오리지날최종-경보국설계서(철관주2003.2.9) (version 2)_공사비(소각장향후)" xfId="947" xr:uid="{00000000-0005-0000-0000-0000B2030000}"/>
    <cellStyle name="_2001년만_~MF1128_~MF2110_오리지날최종-경보국설계서(철관주2003.2.9) (version 2)_공사비(소각장향후)_공사비(소각장향후)1" xfId="948" xr:uid="{00000000-0005-0000-0000-0000B3030000}"/>
    <cellStyle name="_2001년만_~MF1128_~MF2110_오리지날최종-경보국설계서(철관주2003.2.9) (version 2)_공사비(현재)" xfId="949" xr:uid="{00000000-0005-0000-0000-0000B4030000}"/>
    <cellStyle name="_2001년만_~MF1128_~MF2110_오리지날최종-경보국설계서(철관주2003.2.9) (version 2)_공사비(현재)_공사비rev1(civil)" xfId="950" xr:uid="{00000000-0005-0000-0000-0000B5030000}"/>
    <cellStyle name="_2001년만_~MF1128_~MF2110_오리지날최종-경보국설계서(철관주2003.2.9) (version 2)_공사비_공사비(현재)" xfId="951" xr:uid="{00000000-0005-0000-0000-0000B6030000}"/>
    <cellStyle name="_2001년만_~MF1128_~MF2110_오리지날최종-경보국설계서(철관주2003.2.9) (version 2)_공사비_공사비rev1" xfId="952" xr:uid="{00000000-0005-0000-0000-0000B7030000}"/>
    <cellStyle name="_2001년만_~MF1128_~MF2110_오리지날최종-경보국설계서(철관주2003.2.9) (version 2)_공사비_공사비rev1(civil)" xfId="953" xr:uid="{00000000-0005-0000-0000-0000B8030000}"/>
    <cellStyle name="_2001년만_~MF1128_~MF2110_오리지날최종-경보국설계서(철관주2003.2.9) (version 2)_노출500A배관공사비(040305)" xfId="954" xr:uid="{00000000-0005-0000-0000-0000B9030000}"/>
    <cellStyle name="_2001년만_~MF1128_~MF2110_옥곡수량" xfId="955" xr:uid="{00000000-0005-0000-0000-0000BA030000}"/>
    <cellStyle name="_2001년만_~MF1128_~MF2110_옥곡수량_공사비" xfId="956" xr:uid="{00000000-0005-0000-0000-0000BB030000}"/>
    <cellStyle name="_2001년만_~MF1128_~MF2110_옥곡수량_공사비(소각장향후)" xfId="957" xr:uid="{00000000-0005-0000-0000-0000BC030000}"/>
    <cellStyle name="_2001년만_~MF1128_~MF2110_옥곡수량_공사비(소각장향후)_공사비(소각장향후)1" xfId="958" xr:uid="{00000000-0005-0000-0000-0000BD030000}"/>
    <cellStyle name="_2001년만_~MF1128_~MF2110_옥곡수량_공사비(현재)" xfId="959" xr:uid="{00000000-0005-0000-0000-0000BE030000}"/>
    <cellStyle name="_2001년만_~MF1128_~MF2110_옥곡수량_공사비(현재)_공사비rev1(civil)" xfId="960" xr:uid="{00000000-0005-0000-0000-0000BF030000}"/>
    <cellStyle name="_2001년만_~MF1128_~MF2110_옥곡수량_공사비_공사비(현재)" xfId="961" xr:uid="{00000000-0005-0000-0000-0000C0030000}"/>
    <cellStyle name="_2001년만_~MF1128_~MF2110_옥곡수량_공사비_공사비rev1" xfId="962" xr:uid="{00000000-0005-0000-0000-0000C1030000}"/>
    <cellStyle name="_2001년만_~MF1128_~MF2110_옥곡수량_공사비_공사비rev1(civil)" xfId="963" xr:uid="{00000000-0005-0000-0000-0000C2030000}"/>
    <cellStyle name="_2001년만_~MF1128_~MF2110_옥곡수량_노출500A배관공사비(040305)" xfId="964" xr:uid="{00000000-0005-0000-0000-0000C3030000}"/>
    <cellStyle name="_2001년만_~MF1128_~MF2110_전기-광양3단계(옥곡가압장)" xfId="965" xr:uid="{00000000-0005-0000-0000-0000C4030000}"/>
    <cellStyle name="_2001년만_~MF1128_~MF2110_전기-광양3단계(옥곡가압장)_공사비" xfId="966" xr:uid="{00000000-0005-0000-0000-0000C5030000}"/>
    <cellStyle name="_2001년만_~MF1128_~MF2110_전기-광양3단계(옥곡가압장)_공사비(소각장향후)" xfId="967" xr:uid="{00000000-0005-0000-0000-0000C6030000}"/>
    <cellStyle name="_2001년만_~MF1128_~MF2110_전기-광양3단계(옥곡가압장)_공사비(소각장향후)_공사비(소각장향후)1" xfId="968" xr:uid="{00000000-0005-0000-0000-0000C7030000}"/>
    <cellStyle name="_2001년만_~MF1128_~MF2110_전기-광양3단계(옥곡가압장)_공사비(현재)" xfId="969" xr:uid="{00000000-0005-0000-0000-0000C8030000}"/>
    <cellStyle name="_2001년만_~MF1128_~MF2110_전기-광양3단계(옥곡가압장)_공사비(현재)_공사비rev1(civil)" xfId="970" xr:uid="{00000000-0005-0000-0000-0000C9030000}"/>
    <cellStyle name="_2001년만_~MF1128_~MF2110_전기-광양3단계(옥곡가압장)_공사비_공사비(현재)" xfId="971" xr:uid="{00000000-0005-0000-0000-0000CA030000}"/>
    <cellStyle name="_2001년만_~MF1128_~MF2110_전기-광양3단계(옥곡가압장)_공사비_공사비rev1" xfId="972" xr:uid="{00000000-0005-0000-0000-0000CB030000}"/>
    <cellStyle name="_2001년만_~MF1128_~MF2110_전기-광양3단계(옥곡가압장)_공사비_공사비rev1(civil)" xfId="973" xr:uid="{00000000-0005-0000-0000-0000CC030000}"/>
    <cellStyle name="_2001년만_~MF1128_~MF2110_전기-광양3단계(옥곡가압장)_노출500A배관공사비(040305)" xfId="974" xr:uid="{00000000-0005-0000-0000-0000CD030000}"/>
    <cellStyle name="_2001년만_~MF1128_~MF2110_전기방식" xfId="975" xr:uid="{00000000-0005-0000-0000-0000CE030000}"/>
    <cellStyle name="_2001년만_~MF1128_~MF2110_전기방식_공사비" xfId="976" xr:uid="{00000000-0005-0000-0000-0000CF030000}"/>
    <cellStyle name="_2001년만_~MF1128_~MF2110_전기방식_공사비(소각장향후)" xfId="977" xr:uid="{00000000-0005-0000-0000-0000D0030000}"/>
    <cellStyle name="_2001년만_~MF1128_~MF2110_전기방식_공사비(소각장향후)_공사비(소각장향후)1" xfId="978" xr:uid="{00000000-0005-0000-0000-0000D1030000}"/>
    <cellStyle name="_2001년만_~MF1128_~MF2110_전기방식_공사비(현재)" xfId="979" xr:uid="{00000000-0005-0000-0000-0000D2030000}"/>
    <cellStyle name="_2001년만_~MF1128_~MF2110_전기방식_공사비(현재)_공사비rev1(civil)" xfId="980" xr:uid="{00000000-0005-0000-0000-0000D3030000}"/>
    <cellStyle name="_2001년만_~MF1128_~MF2110_전기방식_공사비_공사비(현재)" xfId="981" xr:uid="{00000000-0005-0000-0000-0000D4030000}"/>
    <cellStyle name="_2001년만_~MF1128_~MF2110_전기방식_공사비_공사비rev1" xfId="982" xr:uid="{00000000-0005-0000-0000-0000D5030000}"/>
    <cellStyle name="_2001년만_~MF1128_~MF2110_전기방식_공사비_공사비rev1(civil)" xfId="983" xr:uid="{00000000-0005-0000-0000-0000D6030000}"/>
    <cellStyle name="_2001년만_~MF1128_~MF2110_전기방식_노출500A배관공사비(040305)" xfId="984" xr:uid="{00000000-0005-0000-0000-0000D7030000}"/>
    <cellStyle name="_2001년만_~MF1128_~MF2110_전기-영천댐취수능력(2003.2.10) (version 1)" xfId="985" xr:uid="{00000000-0005-0000-0000-0000D8030000}"/>
    <cellStyle name="_2001년만_~MF1128_~MF2110_전기-영천댐취수능력(2003.2.10) (version 1)_공사비" xfId="986" xr:uid="{00000000-0005-0000-0000-0000D9030000}"/>
    <cellStyle name="_2001년만_~MF1128_~MF2110_전기-영천댐취수능력(2003.2.10) (version 1)_공사비(소각장향후)" xfId="987" xr:uid="{00000000-0005-0000-0000-0000DA030000}"/>
    <cellStyle name="_2001년만_~MF1128_~MF2110_전기-영천댐취수능력(2003.2.10) (version 1)_공사비(소각장향후)_공사비(소각장향후)1" xfId="988" xr:uid="{00000000-0005-0000-0000-0000DB030000}"/>
    <cellStyle name="_2001년만_~MF1128_~MF2110_전기-영천댐취수능력(2003.2.10) (version 1)_공사비(현재)" xfId="989" xr:uid="{00000000-0005-0000-0000-0000DC030000}"/>
    <cellStyle name="_2001년만_~MF1128_~MF2110_전기-영천댐취수능력(2003.2.10) (version 1)_공사비(현재)_공사비rev1(civil)" xfId="990" xr:uid="{00000000-0005-0000-0000-0000DD030000}"/>
    <cellStyle name="_2001년만_~MF1128_~MF2110_전기-영천댐취수능력(2003.2.10) (version 1)_공사비_공사비(현재)" xfId="991" xr:uid="{00000000-0005-0000-0000-0000DE030000}"/>
    <cellStyle name="_2001년만_~MF1128_~MF2110_전기-영천댐취수능력(2003.2.10) (version 1)_공사비_공사비rev1" xfId="992" xr:uid="{00000000-0005-0000-0000-0000DF030000}"/>
    <cellStyle name="_2001년만_~MF1128_~MF2110_전기-영천댐취수능력(2003.2.10) (version 1)_공사비_공사비rev1(civil)" xfId="993" xr:uid="{00000000-0005-0000-0000-0000E0030000}"/>
    <cellStyle name="_2001년만_~MF1128_~MF2110_전기-영천댐취수능력(2003.2.10) (version 1)_노출500A배관공사비(040305)" xfId="994" xr:uid="{00000000-0005-0000-0000-0000E1030000}"/>
    <cellStyle name="_2001년만_~MF1128_~MF2110_최종실적(최종)" xfId="995" xr:uid="{00000000-0005-0000-0000-0000E2030000}"/>
    <cellStyle name="_2001년만_~MF1128_~MF2110_최종실적(최종)_공사비" xfId="996" xr:uid="{00000000-0005-0000-0000-0000E3030000}"/>
    <cellStyle name="_2001년만_~MF1128_~MF2110_최종실적(최종)_공사비(소각장향후)" xfId="997" xr:uid="{00000000-0005-0000-0000-0000E4030000}"/>
    <cellStyle name="_2001년만_~MF1128_~MF2110_최종실적(최종)_공사비(소각장향후)_공사비(소각장향후)1" xfId="998" xr:uid="{00000000-0005-0000-0000-0000E5030000}"/>
    <cellStyle name="_2001년만_~MF1128_~MF2110_최종실적(최종)_공사비(현재)" xfId="999" xr:uid="{00000000-0005-0000-0000-0000E6030000}"/>
    <cellStyle name="_2001년만_~MF1128_~MF2110_최종실적(최종)_공사비(현재)_공사비rev1(civil)" xfId="1000" xr:uid="{00000000-0005-0000-0000-0000E7030000}"/>
    <cellStyle name="_2001년만_~MF1128_~MF2110_최종실적(최종)_공사비_공사비(현재)" xfId="1001" xr:uid="{00000000-0005-0000-0000-0000E8030000}"/>
    <cellStyle name="_2001년만_~MF1128_~MF2110_최종실적(최종)_공사비_공사비rev1" xfId="1002" xr:uid="{00000000-0005-0000-0000-0000E9030000}"/>
    <cellStyle name="_2001년만_~MF1128_~MF2110_최종실적(최종)_공사비_공사비rev1(civil)" xfId="1003" xr:uid="{00000000-0005-0000-0000-0000EA030000}"/>
    <cellStyle name="_2001년만_~MF1128_~MF2110_최종실적(최종)_노출500A배관공사비(040305)" xfId="1004" xr:uid="{00000000-0005-0000-0000-0000EB030000}"/>
    <cellStyle name="_2001년만_~MF1128_~MF2110_최종실적(최종)_영천댐수량산출" xfId="1005" xr:uid="{00000000-0005-0000-0000-0000EC030000}"/>
    <cellStyle name="_2001년만_~MF1128_~MF2110_최종실적(최종)_영천댐수량산출_공사비" xfId="1006" xr:uid="{00000000-0005-0000-0000-0000ED030000}"/>
    <cellStyle name="_2001년만_~MF1128_~MF2110_최종실적(최종)_영천댐수량산출_공사비(소각장향후)" xfId="1007" xr:uid="{00000000-0005-0000-0000-0000EE030000}"/>
    <cellStyle name="_2001년만_~MF1128_~MF2110_최종실적(최종)_영천댐수량산출_공사비(소각장향후)_공사비(소각장향후)1" xfId="1008" xr:uid="{00000000-0005-0000-0000-0000EF030000}"/>
    <cellStyle name="_2001년만_~MF1128_~MF2110_최종실적(최종)_영천댐수량산출_공사비(현재)" xfId="1009" xr:uid="{00000000-0005-0000-0000-0000F0030000}"/>
    <cellStyle name="_2001년만_~MF1128_~MF2110_최종실적(최종)_영천댐수량산출_공사비(현재)_공사비rev1(civil)" xfId="1010" xr:uid="{00000000-0005-0000-0000-0000F1030000}"/>
    <cellStyle name="_2001년만_~MF1128_~MF2110_최종실적(최종)_영천댐수량산출_공사비_공사비(현재)" xfId="1011" xr:uid="{00000000-0005-0000-0000-0000F2030000}"/>
    <cellStyle name="_2001년만_~MF1128_~MF2110_최종실적(최종)_영천댐수량산출_공사비_공사비rev1" xfId="1012" xr:uid="{00000000-0005-0000-0000-0000F3030000}"/>
    <cellStyle name="_2001년만_~MF1128_~MF2110_최종실적(최종)_영천댐수량산출_공사비_공사비rev1(civil)" xfId="1013" xr:uid="{00000000-0005-0000-0000-0000F4030000}"/>
    <cellStyle name="_2001년만_~MF1128_~MF2110_최종실적(최종)_영천댐수량산출_노출500A배관공사비(040305)" xfId="1014" xr:uid="{00000000-0005-0000-0000-0000F5030000}"/>
    <cellStyle name="_2001년만_~MF1128_~MF373C" xfId="1015" xr:uid="{00000000-0005-0000-0000-0000F6030000}"/>
    <cellStyle name="_2001년만_~MF1128_~MF373C_가설건축전기산출서" xfId="1016" xr:uid="{00000000-0005-0000-0000-0000F7030000}"/>
    <cellStyle name="_2001년만_~MF1128_~MF373C_가설건축전기산출서_공사비" xfId="1017" xr:uid="{00000000-0005-0000-0000-0000F8030000}"/>
    <cellStyle name="_2001년만_~MF1128_~MF373C_가설건축전기산출서_공사비(소각장향후)" xfId="1018" xr:uid="{00000000-0005-0000-0000-0000F9030000}"/>
    <cellStyle name="_2001년만_~MF1128_~MF373C_가설건축전기산출서_공사비(소각장향후)_공사비(소각장향후)1" xfId="1019" xr:uid="{00000000-0005-0000-0000-0000FA030000}"/>
    <cellStyle name="_2001년만_~MF1128_~MF373C_가설건축전기산출서_공사비(현재)" xfId="1020" xr:uid="{00000000-0005-0000-0000-0000FB030000}"/>
    <cellStyle name="_2001년만_~MF1128_~MF373C_가설건축전기산출서_공사비(현재)_공사비rev1(civil)" xfId="1021" xr:uid="{00000000-0005-0000-0000-0000FC030000}"/>
    <cellStyle name="_2001년만_~MF1128_~MF373C_가설건축전기산출서_공사비_공사비(현재)" xfId="1022" xr:uid="{00000000-0005-0000-0000-0000FD030000}"/>
    <cellStyle name="_2001년만_~MF1128_~MF373C_가설건축전기산출서_공사비_공사비rev1" xfId="1023" xr:uid="{00000000-0005-0000-0000-0000FE030000}"/>
    <cellStyle name="_2001년만_~MF1128_~MF373C_가설건축전기산출서_공사비_공사비rev1(civil)" xfId="1024" xr:uid="{00000000-0005-0000-0000-0000FF030000}"/>
    <cellStyle name="_2001년만_~MF1128_~MF373C_가설건축전기산출서_노출500A배관공사비(040305)" xfId="1025" xr:uid="{00000000-0005-0000-0000-000000040000}"/>
    <cellStyle name="_2001년만_~MF1128_~MF373C_가설동력수량산출" xfId="1026" xr:uid="{00000000-0005-0000-0000-000001040000}"/>
    <cellStyle name="_2001년만_~MF1128_~MF373C_가설동력수량산출_공사비" xfId="1027" xr:uid="{00000000-0005-0000-0000-000002040000}"/>
    <cellStyle name="_2001년만_~MF1128_~MF373C_가설동력수량산출_공사비(소각장향후)" xfId="1028" xr:uid="{00000000-0005-0000-0000-000003040000}"/>
    <cellStyle name="_2001년만_~MF1128_~MF373C_가설동력수량산출_공사비(소각장향후)_공사비(소각장향후)1" xfId="1029" xr:uid="{00000000-0005-0000-0000-000004040000}"/>
    <cellStyle name="_2001년만_~MF1128_~MF373C_가설동력수량산출_공사비(현재)" xfId="1030" xr:uid="{00000000-0005-0000-0000-000005040000}"/>
    <cellStyle name="_2001년만_~MF1128_~MF373C_가설동력수량산출_공사비(현재)_공사비rev1(civil)" xfId="1031" xr:uid="{00000000-0005-0000-0000-000006040000}"/>
    <cellStyle name="_2001년만_~MF1128_~MF373C_가설동력수량산출_공사비_공사비(현재)" xfId="1032" xr:uid="{00000000-0005-0000-0000-000007040000}"/>
    <cellStyle name="_2001년만_~MF1128_~MF373C_가설동력수량산출_공사비_공사비rev1" xfId="1033" xr:uid="{00000000-0005-0000-0000-000008040000}"/>
    <cellStyle name="_2001년만_~MF1128_~MF373C_가설동력수량산출_공사비_공사비rev1(civil)" xfId="1034" xr:uid="{00000000-0005-0000-0000-000009040000}"/>
    <cellStyle name="_2001년만_~MF1128_~MF373C_가설동력수량산출_노출500A배관공사비(040305)" xfId="1035" xr:uid="{00000000-0005-0000-0000-00000A040000}"/>
    <cellStyle name="_2001년만_~MF1128_~MF373C_가설통신수량" xfId="1036" xr:uid="{00000000-0005-0000-0000-00000B040000}"/>
    <cellStyle name="_2001년만_~MF1128_~MF373C_가설통신수량_공사비" xfId="1037" xr:uid="{00000000-0005-0000-0000-00000C040000}"/>
    <cellStyle name="_2001년만_~MF1128_~MF373C_가설통신수량_공사비(소각장향후)" xfId="1038" xr:uid="{00000000-0005-0000-0000-00000D040000}"/>
    <cellStyle name="_2001년만_~MF1128_~MF373C_가설통신수량_공사비(소각장향후)_공사비(소각장향후)1" xfId="1039" xr:uid="{00000000-0005-0000-0000-00000E040000}"/>
    <cellStyle name="_2001년만_~MF1128_~MF373C_가설통신수량_공사비(현재)" xfId="1040" xr:uid="{00000000-0005-0000-0000-00000F040000}"/>
    <cellStyle name="_2001년만_~MF1128_~MF373C_가설통신수량_공사비(현재)_공사비rev1(civil)" xfId="1041" xr:uid="{00000000-0005-0000-0000-000010040000}"/>
    <cellStyle name="_2001년만_~MF1128_~MF373C_가설통신수량_공사비_공사비(현재)" xfId="1042" xr:uid="{00000000-0005-0000-0000-000011040000}"/>
    <cellStyle name="_2001년만_~MF1128_~MF373C_가설통신수량_공사비_공사비rev1" xfId="1043" xr:uid="{00000000-0005-0000-0000-000012040000}"/>
    <cellStyle name="_2001년만_~MF1128_~MF373C_가설통신수량_공사비_공사비rev1(civil)" xfId="1044" xr:uid="{00000000-0005-0000-0000-000013040000}"/>
    <cellStyle name="_2001년만_~MF1128_~MF373C_가설통신수량_노출500A배관공사비(040305)" xfId="1045" xr:uid="{00000000-0005-0000-0000-000014040000}"/>
    <cellStyle name="_2001년만_~MF1128_~MF373C_경보국설계서(철관주2003.1.30최종)" xfId="1046" xr:uid="{00000000-0005-0000-0000-000015040000}"/>
    <cellStyle name="_2001년만_~MF1128_~MF373C_경보국설계서(철관주2003.1.30최종)_공사비" xfId="1047" xr:uid="{00000000-0005-0000-0000-000016040000}"/>
    <cellStyle name="_2001년만_~MF1128_~MF373C_경보국설계서(철관주2003.1.30최종)_공사비(소각장향후)" xfId="1048" xr:uid="{00000000-0005-0000-0000-000017040000}"/>
    <cellStyle name="_2001년만_~MF1128_~MF373C_경보국설계서(철관주2003.1.30최종)_공사비(소각장향후)_공사비(소각장향후)1" xfId="1049" xr:uid="{00000000-0005-0000-0000-000018040000}"/>
    <cellStyle name="_2001년만_~MF1128_~MF373C_경보국설계서(철관주2003.1.30최종)_공사비(현재)" xfId="1050" xr:uid="{00000000-0005-0000-0000-000019040000}"/>
    <cellStyle name="_2001년만_~MF1128_~MF373C_경보국설계서(철관주2003.1.30최종)_공사비(현재)_공사비rev1(civil)" xfId="1051" xr:uid="{00000000-0005-0000-0000-00001A040000}"/>
    <cellStyle name="_2001년만_~MF1128_~MF373C_경보국설계서(철관주2003.1.30최종)_공사비_공사비(현재)" xfId="1052" xr:uid="{00000000-0005-0000-0000-00001B040000}"/>
    <cellStyle name="_2001년만_~MF1128_~MF373C_경보국설계서(철관주2003.1.30최종)_공사비_공사비rev1" xfId="1053" xr:uid="{00000000-0005-0000-0000-00001C040000}"/>
    <cellStyle name="_2001년만_~MF1128_~MF373C_경보국설계서(철관주2003.1.30최종)_공사비_공사비rev1(civil)" xfId="1054" xr:uid="{00000000-0005-0000-0000-00001D040000}"/>
    <cellStyle name="_2001년만_~MF1128_~MF373C_경보국설계서(철관주2003.1.30최종)_노출500A배관공사비(040305)" xfId="1055" xr:uid="{00000000-0005-0000-0000-00001E040000}"/>
    <cellStyle name="_2001년만_~MF1128_~MF373C_경보국설계서(철관주2003.1.30최종)_영천댐수량산출" xfId="1056" xr:uid="{00000000-0005-0000-0000-00001F040000}"/>
    <cellStyle name="_2001년만_~MF1128_~MF373C_경보국설계서(철관주2003.1.30최종)_영천댐수량산출_공사비" xfId="1057" xr:uid="{00000000-0005-0000-0000-000020040000}"/>
    <cellStyle name="_2001년만_~MF1128_~MF373C_경보국설계서(철관주2003.1.30최종)_영천댐수량산출_공사비(소각장향후)" xfId="1058" xr:uid="{00000000-0005-0000-0000-000021040000}"/>
    <cellStyle name="_2001년만_~MF1128_~MF373C_경보국설계서(철관주2003.1.30최종)_영천댐수량산출_공사비(소각장향후)_공사비(소각장향후)1" xfId="1059" xr:uid="{00000000-0005-0000-0000-000022040000}"/>
    <cellStyle name="_2001년만_~MF1128_~MF373C_경보국설계서(철관주2003.1.30최종)_영천댐수량산출_공사비(현재)" xfId="1060" xr:uid="{00000000-0005-0000-0000-000023040000}"/>
    <cellStyle name="_2001년만_~MF1128_~MF373C_경보국설계서(철관주2003.1.30최종)_영천댐수량산출_공사비(현재)_공사비rev1(civil)" xfId="1061" xr:uid="{00000000-0005-0000-0000-000024040000}"/>
    <cellStyle name="_2001년만_~MF1128_~MF373C_경보국설계서(철관주2003.1.30최종)_영천댐수량산출_공사비_공사비(현재)" xfId="1062" xr:uid="{00000000-0005-0000-0000-000025040000}"/>
    <cellStyle name="_2001년만_~MF1128_~MF373C_경보국설계서(철관주2003.1.30최종)_영천댐수량산출_공사비_공사비rev1" xfId="1063" xr:uid="{00000000-0005-0000-0000-000026040000}"/>
    <cellStyle name="_2001년만_~MF1128_~MF373C_경보국설계서(철관주2003.1.30최종)_영천댐수량산출_공사비_공사비rev1(civil)" xfId="1064" xr:uid="{00000000-0005-0000-0000-000027040000}"/>
    <cellStyle name="_2001년만_~MF1128_~MF373C_경보국설계서(철관주2003.1.30최종)_영천댐수량산출_노출500A배관공사비(040305)" xfId="1065" xr:uid="{00000000-0005-0000-0000-000028040000}"/>
    <cellStyle name="_2001년만_~MF1128_~MF373C_공사비" xfId="1066" xr:uid="{00000000-0005-0000-0000-000029040000}"/>
    <cellStyle name="_2001년만_~MF1128_~MF373C_공사비(소각장향후)" xfId="1067" xr:uid="{00000000-0005-0000-0000-00002A040000}"/>
    <cellStyle name="_2001년만_~MF1128_~MF373C_공사비(소각장향후)_공사비(소각장향후)1" xfId="1068" xr:uid="{00000000-0005-0000-0000-00002B040000}"/>
    <cellStyle name="_2001년만_~MF1128_~MF373C_공사비(현재)" xfId="1069" xr:uid="{00000000-0005-0000-0000-00002C040000}"/>
    <cellStyle name="_2001년만_~MF1128_~MF373C_공사비(현재)_공사비rev1(civil)" xfId="1070" xr:uid="{00000000-0005-0000-0000-00002D040000}"/>
    <cellStyle name="_2001년만_~MF1128_~MF373C_공사비_공사비(현재)" xfId="1071" xr:uid="{00000000-0005-0000-0000-00002E040000}"/>
    <cellStyle name="_2001년만_~MF1128_~MF373C_공사비_공사비rev1" xfId="1072" xr:uid="{00000000-0005-0000-0000-00002F040000}"/>
    <cellStyle name="_2001년만_~MF1128_~MF373C_공사비_공사비rev1(civil)" xfId="1073" xr:uid="{00000000-0005-0000-0000-000030040000}"/>
    <cellStyle name="_2001년만_~MF1128_~MF373C_노출500A배관공사비(040305)" xfId="1074" xr:uid="{00000000-0005-0000-0000-000031040000}"/>
    <cellStyle name="_2001년만_~MF1128_~MF373C_영구동력수량산출" xfId="1075" xr:uid="{00000000-0005-0000-0000-000032040000}"/>
    <cellStyle name="_2001년만_~MF1128_~MF373C_영구동력수량산출_공사비" xfId="1076" xr:uid="{00000000-0005-0000-0000-000033040000}"/>
    <cellStyle name="_2001년만_~MF1128_~MF373C_영구동력수량산출_공사비(소각장향후)" xfId="1077" xr:uid="{00000000-0005-0000-0000-000034040000}"/>
    <cellStyle name="_2001년만_~MF1128_~MF373C_영구동력수량산출_공사비(소각장향후)_공사비(소각장향후)1" xfId="1078" xr:uid="{00000000-0005-0000-0000-000035040000}"/>
    <cellStyle name="_2001년만_~MF1128_~MF373C_영구동력수량산출_공사비(현재)" xfId="1079" xr:uid="{00000000-0005-0000-0000-000036040000}"/>
    <cellStyle name="_2001년만_~MF1128_~MF373C_영구동력수량산출_공사비(현재)_공사비rev1(civil)" xfId="1080" xr:uid="{00000000-0005-0000-0000-000037040000}"/>
    <cellStyle name="_2001년만_~MF1128_~MF373C_영구동력수량산출_공사비_공사비(현재)" xfId="1081" xr:uid="{00000000-0005-0000-0000-000038040000}"/>
    <cellStyle name="_2001년만_~MF1128_~MF373C_영구동력수량산출_공사비_공사비rev1" xfId="1082" xr:uid="{00000000-0005-0000-0000-000039040000}"/>
    <cellStyle name="_2001년만_~MF1128_~MF373C_영구동력수량산출_공사비_공사비rev1(civil)" xfId="1083" xr:uid="{00000000-0005-0000-0000-00003A040000}"/>
    <cellStyle name="_2001년만_~MF1128_~MF373C_영구동력수량산출_노출500A배관공사비(040305)" xfId="1084" xr:uid="{00000000-0005-0000-0000-00003B040000}"/>
    <cellStyle name="_2001년만_~MF1128_~MF373C_영천댐수량산출" xfId="1085" xr:uid="{00000000-0005-0000-0000-00003C040000}"/>
    <cellStyle name="_2001년만_~MF1128_~MF373C_영천댐수량산출_공사비" xfId="1086" xr:uid="{00000000-0005-0000-0000-00003D040000}"/>
    <cellStyle name="_2001년만_~MF1128_~MF373C_영천댐수량산출_공사비(소각장향후)" xfId="1087" xr:uid="{00000000-0005-0000-0000-00003E040000}"/>
    <cellStyle name="_2001년만_~MF1128_~MF373C_영천댐수량산출_공사비(소각장향후)_공사비(소각장향후)1" xfId="1088" xr:uid="{00000000-0005-0000-0000-00003F040000}"/>
    <cellStyle name="_2001년만_~MF1128_~MF373C_영천댐수량산출_공사비(현재)" xfId="1089" xr:uid="{00000000-0005-0000-0000-000040040000}"/>
    <cellStyle name="_2001년만_~MF1128_~MF373C_영천댐수량산출_공사비(현재)_공사비rev1(civil)" xfId="1090" xr:uid="{00000000-0005-0000-0000-000041040000}"/>
    <cellStyle name="_2001년만_~MF1128_~MF373C_영천댐수량산출_공사비_공사비(현재)" xfId="1091" xr:uid="{00000000-0005-0000-0000-000042040000}"/>
    <cellStyle name="_2001년만_~MF1128_~MF373C_영천댐수량산출_공사비_공사비rev1" xfId="1092" xr:uid="{00000000-0005-0000-0000-000043040000}"/>
    <cellStyle name="_2001년만_~MF1128_~MF373C_영천댐수량산출_공사비_공사비rev1(civil)" xfId="1093" xr:uid="{00000000-0005-0000-0000-000044040000}"/>
    <cellStyle name="_2001년만_~MF1128_~MF373C_영천댐수량산출_노출500A배관공사비(040305)" xfId="1094" xr:uid="{00000000-0005-0000-0000-000045040000}"/>
    <cellStyle name="_2001년만_~MF1128_~MF373C_오리지날최종-경보국설계서(철관주2003.2.13) (version 3) (version 1)" xfId="1095" xr:uid="{00000000-0005-0000-0000-000046040000}"/>
    <cellStyle name="_2001년만_~MF1128_~MF373C_오리지날최종-경보국설계서(철관주2003.2.13) (version 3) (version 1)_공사비" xfId="1096" xr:uid="{00000000-0005-0000-0000-000047040000}"/>
    <cellStyle name="_2001년만_~MF1128_~MF373C_오리지날최종-경보국설계서(철관주2003.2.13) (version 3) (version 1)_공사비(소각장향후)" xfId="1097" xr:uid="{00000000-0005-0000-0000-000048040000}"/>
    <cellStyle name="_2001년만_~MF1128_~MF373C_오리지날최종-경보국설계서(철관주2003.2.13) (version 3) (version 1)_공사비(소각장향후)_공사비(소각장향후)1" xfId="1098" xr:uid="{00000000-0005-0000-0000-000049040000}"/>
    <cellStyle name="_2001년만_~MF1128_~MF373C_오리지날최종-경보국설계서(철관주2003.2.13) (version 3) (version 1)_공사비(현재)" xfId="1099" xr:uid="{00000000-0005-0000-0000-00004A040000}"/>
    <cellStyle name="_2001년만_~MF1128_~MF373C_오리지날최종-경보국설계서(철관주2003.2.13) (version 3) (version 1)_공사비(현재)_공사비rev1(civil)" xfId="1100" xr:uid="{00000000-0005-0000-0000-00004B040000}"/>
    <cellStyle name="_2001년만_~MF1128_~MF373C_오리지날최종-경보국설계서(철관주2003.2.13) (version 3) (version 1)_공사비_공사비(현재)" xfId="1101" xr:uid="{00000000-0005-0000-0000-00004C040000}"/>
    <cellStyle name="_2001년만_~MF1128_~MF373C_오리지날최종-경보국설계서(철관주2003.2.13) (version 3) (version 1)_공사비_공사비rev1" xfId="1102" xr:uid="{00000000-0005-0000-0000-00004D040000}"/>
    <cellStyle name="_2001년만_~MF1128_~MF373C_오리지날최종-경보국설계서(철관주2003.2.13) (version 3) (version 1)_공사비_공사비rev1(civil)" xfId="1103" xr:uid="{00000000-0005-0000-0000-00004E040000}"/>
    <cellStyle name="_2001년만_~MF1128_~MF373C_오리지날최종-경보국설계서(철관주2003.2.13) (version 3) (version 1)_노출500A배관공사비(040305)" xfId="1104" xr:uid="{00000000-0005-0000-0000-00004F040000}"/>
    <cellStyle name="_2001년만_~MF1128_~MF373C_오리지날최종-경보국설계서(철관주2003.2.6)" xfId="1105" xr:uid="{00000000-0005-0000-0000-000050040000}"/>
    <cellStyle name="_2001년만_~MF1128_~MF373C_오리지날최종-경보국설계서(철관주2003.2.6)_공사비" xfId="1106" xr:uid="{00000000-0005-0000-0000-000051040000}"/>
    <cellStyle name="_2001년만_~MF1128_~MF373C_오리지날최종-경보국설계서(철관주2003.2.6)_공사비(소각장향후)" xfId="1107" xr:uid="{00000000-0005-0000-0000-000052040000}"/>
    <cellStyle name="_2001년만_~MF1128_~MF373C_오리지날최종-경보국설계서(철관주2003.2.6)_공사비(소각장향후)_공사비(소각장향후)1" xfId="1108" xr:uid="{00000000-0005-0000-0000-000053040000}"/>
    <cellStyle name="_2001년만_~MF1128_~MF373C_오리지날최종-경보국설계서(철관주2003.2.6)_공사비(현재)" xfId="1109" xr:uid="{00000000-0005-0000-0000-000054040000}"/>
    <cellStyle name="_2001년만_~MF1128_~MF373C_오리지날최종-경보국설계서(철관주2003.2.6)_공사비(현재)_공사비rev1(civil)" xfId="1110" xr:uid="{00000000-0005-0000-0000-000055040000}"/>
    <cellStyle name="_2001년만_~MF1128_~MF373C_오리지날최종-경보국설계서(철관주2003.2.6)_공사비_공사비(현재)" xfId="1111" xr:uid="{00000000-0005-0000-0000-000056040000}"/>
    <cellStyle name="_2001년만_~MF1128_~MF373C_오리지날최종-경보국설계서(철관주2003.2.6)_공사비_공사비rev1" xfId="1112" xr:uid="{00000000-0005-0000-0000-000057040000}"/>
    <cellStyle name="_2001년만_~MF1128_~MF373C_오리지날최종-경보국설계서(철관주2003.2.6)_공사비_공사비rev1(civil)" xfId="1113" xr:uid="{00000000-0005-0000-0000-000058040000}"/>
    <cellStyle name="_2001년만_~MF1128_~MF373C_오리지날최종-경보국설계서(철관주2003.2.6)_노출500A배관공사비(040305)" xfId="1114" xr:uid="{00000000-0005-0000-0000-000059040000}"/>
    <cellStyle name="_2001년만_~MF1128_~MF373C_오리지날최종-경보국설계서(철관주2003.2.9) (version 2)" xfId="1115" xr:uid="{00000000-0005-0000-0000-00005A040000}"/>
    <cellStyle name="_2001년만_~MF1128_~MF373C_오리지날최종-경보국설계서(철관주2003.2.9) (version 2)_공사비" xfId="1116" xr:uid="{00000000-0005-0000-0000-00005B040000}"/>
    <cellStyle name="_2001년만_~MF1128_~MF373C_오리지날최종-경보국설계서(철관주2003.2.9) (version 2)_공사비(소각장향후)" xfId="1117" xr:uid="{00000000-0005-0000-0000-00005C040000}"/>
    <cellStyle name="_2001년만_~MF1128_~MF373C_오리지날최종-경보국설계서(철관주2003.2.9) (version 2)_공사비(소각장향후)_공사비(소각장향후)1" xfId="1118" xr:uid="{00000000-0005-0000-0000-00005D040000}"/>
    <cellStyle name="_2001년만_~MF1128_~MF373C_오리지날최종-경보국설계서(철관주2003.2.9) (version 2)_공사비(현재)" xfId="1119" xr:uid="{00000000-0005-0000-0000-00005E040000}"/>
    <cellStyle name="_2001년만_~MF1128_~MF373C_오리지날최종-경보국설계서(철관주2003.2.9) (version 2)_공사비(현재)_공사비rev1(civil)" xfId="1120" xr:uid="{00000000-0005-0000-0000-00005F040000}"/>
    <cellStyle name="_2001년만_~MF1128_~MF373C_오리지날최종-경보국설계서(철관주2003.2.9) (version 2)_공사비_공사비(현재)" xfId="1121" xr:uid="{00000000-0005-0000-0000-000060040000}"/>
    <cellStyle name="_2001년만_~MF1128_~MF373C_오리지날최종-경보국설계서(철관주2003.2.9) (version 2)_공사비_공사비rev1" xfId="1122" xr:uid="{00000000-0005-0000-0000-000061040000}"/>
    <cellStyle name="_2001년만_~MF1128_~MF373C_오리지날최종-경보국설계서(철관주2003.2.9) (version 2)_공사비_공사비rev1(civil)" xfId="1123" xr:uid="{00000000-0005-0000-0000-000062040000}"/>
    <cellStyle name="_2001년만_~MF1128_~MF373C_오리지날최종-경보국설계서(철관주2003.2.9) (version 2)_노출500A배관공사비(040305)" xfId="1124" xr:uid="{00000000-0005-0000-0000-000063040000}"/>
    <cellStyle name="_2001년만_~MF1128_~MF373C_옥곡수량" xfId="1125" xr:uid="{00000000-0005-0000-0000-000064040000}"/>
    <cellStyle name="_2001년만_~MF1128_~MF373C_옥곡수량_공사비" xfId="1126" xr:uid="{00000000-0005-0000-0000-000065040000}"/>
    <cellStyle name="_2001년만_~MF1128_~MF373C_옥곡수량_공사비(소각장향후)" xfId="1127" xr:uid="{00000000-0005-0000-0000-000066040000}"/>
    <cellStyle name="_2001년만_~MF1128_~MF373C_옥곡수량_공사비(소각장향후)_공사비(소각장향후)1" xfId="1128" xr:uid="{00000000-0005-0000-0000-000067040000}"/>
    <cellStyle name="_2001년만_~MF1128_~MF373C_옥곡수량_공사비(현재)" xfId="1129" xr:uid="{00000000-0005-0000-0000-000068040000}"/>
    <cellStyle name="_2001년만_~MF1128_~MF373C_옥곡수량_공사비(현재)_공사비rev1(civil)" xfId="1130" xr:uid="{00000000-0005-0000-0000-000069040000}"/>
    <cellStyle name="_2001년만_~MF1128_~MF373C_옥곡수량_공사비_공사비(현재)" xfId="1131" xr:uid="{00000000-0005-0000-0000-00006A040000}"/>
    <cellStyle name="_2001년만_~MF1128_~MF373C_옥곡수량_공사비_공사비rev1" xfId="1132" xr:uid="{00000000-0005-0000-0000-00006B040000}"/>
    <cellStyle name="_2001년만_~MF1128_~MF373C_옥곡수량_공사비_공사비rev1(civil)" xfId="1133" xr:uid="{00000000-0005-0000-0000-00006C040000}"/>
    <cellStyle name="_2001년만_~MF1128_~MF373C_옥곡수량_노출500A배관공사비(040305)" xfId="1134" xr:uid="{00000000-0005-0000-0000-00006D040000}"/>
    <cellStyle name="_2001년만_~MF1128_~MF373C_전기-광양3단계(옥곡가압장)" xfId="1135" xr:uid="{00000000-0005-0000-0000-00006E040000}"/>
    <cellStyle name="_2001년만_~MF1128_~MF373C_전기-광양3단계(옥곡가압장)_공사비" xfId="1136" xr:uid="{00000000-0005-0000-0000-00006F040000}"/>
    <cellStyle name="_2001년만_~MF1128_~MF373C_전기-광양3단계(옥곡가압장)_공사비(소각장향후)" xfId="1137" xr:uid="{00000000-0005-0000-0000-000070040000}"/>
    <cellStyle name="_2001년만_~MF1128_~MF373C_전기-광양3단계(옥곡가압장)_공사비(소각장향후)_공사비(소각장향후)1" xfId="1138" xr:uid="{00000000-0005-0000-0000-000071040000}"/>
    <cellStyle name="_2001년만_~MF1128_~MF373C_전기-광양3단계(옥곡가압장)_공사비(현재)" xfId="1139" xr:uid="{00000000-0005-0000-0000-000072040000}"/>
    <cellStyle name="_2001년만_~MF1128_~MF373C_전기-광양3단계(옥곡가압장)_공사비(현재)_공사비rev1(civil)" xfId="1140" xr:uid="{00000000-0005-0000-0000-000073040000}"/>
    <cellStyle name="_2001년만_~MF1128_~MF373C_전기-광양3단계(옥곡가압장)_공사비_공사비(현재)" xfId="1141" xr:uid="{00000000-0005-0000-0000-000074040000}"/>
    <cellStyle name="_2001년만_~MF1128_~MF373C_전기-광양3단계(옥곡가압장)_공사비_공사비rev1" xfId="1142" xr:uid="{00000000-0005-0000-0000-000075040000}"/>
    <cellStyle name="_2001년만_~MF1128_~MF373C_전기-광양3단계(옥곡가압장)_공사비_공사비rev1(civil)" xfId="1143" xr:uid="{00000000-0005-0000-0000-000076040000}"/>
    <cellStyle name="_2001년만_~MF1128_~MF373C_전기-광양3단계(옥곡가압장)_노출500A배관공사비(040305)" xfId="1144" xr:uid="{00000000-0005-0000-0000-000077040000}"/>
    <cellStyle name="_2001년만_~MF1128_~MF373C_전기방식" xfId="1145" xr:uid="{00000000-0005-0000-0000-000078040000}"/>
    <cellStyle name="_2001년만_~MF1128_~MF373C_전기방식_공사비" xfId="1146" xr:uid="{00000000-0005-0000-0000-000079040000}"/>
    <cellStyle name="_2001년만_~MF1128_~MF373C_전기방식_공사비(소각장향후)" xfId="1147" xr:uid="{00000000-0005-0000-0000-00007A040000}"/>
    <cellStyle name="_2001년만_~MF1128_~MF373C_전기방식_공사비(소각장향후)_공사비(소각장향후)1" xfId="1148" xr:uid="{00000000-0005-0000-0000-00007B040000}"/>
    <cellStyle name="_2001년만_~MF1128_~MF373C_전기방식_공사비(현재)" xfId="1149" xr:uid="{00000000-0005-0000-0000-00007C040000}"/>
    <cellStyle name="_2001년만_~MF1128_~MF373C_전기방식_공사비(현재)_공사비rev1(civil)" xfId="1150" xr:uid="{00000000-0005-0000-0000-00007D040000}"/>
    <cellStyle name="_2001년만_~MF1128_~MF373C_전기방식_공사비_공사비(현재)" xfId="1151" xr:uid="{00000000-0005-0000-0000-00007E040000}"/>
    <cellStyle name="_2001년만_~MF1128_~MF373C_전기방식_공사비_공사비rev1" xfId="1152" xr:uid="{00000000-0005-0000-0000-00007F040000}"/>
    <cellStyle name="_2001년만_~MF1128_~MF373C_전기방식_공사비_공사비rev1(civil)" xfId="1153" xr:uid="{00000000-0005-0000-0000-000080040000}"/>
    <cellStyle name="_2001년만_~MF1128_~MF373C_전기방식_노출500A배관공사비(040305)" xfId="1154" xr:uid="{00000000-0005-0000-0000-000081040000}"/>
    <cellStyle name="_2001년만_~MF1128_~MF373C_전기-영천댐취수능력(2003.2.10) (version 1)" xfId="1155" xr:uid="{00000000-0005-0000-0000-000082040000}"/>
    <cellStyle name="_2001년만_~MF1128_~MF373C_전기-영천댐취수능력(2003.2.10) (version 1)_공사비" xfId="1156" xr:uid="{00000000-0005-0000-0000-000083040000}"/>
    <cellStyle name="_2001년만_~MF1128_~MF373C_전기-영천댐취수능력(2003.2.10) (version 1)_공사비(소각장향후)" xfId="1157" xr:uid="{00000000-0005-0000-0000-000084040000}"/>
    <cellStyle name="_2001년만_~MF1128_~MF373C_전기-영천댐취수능력(2003.2.10) (version 1)_공사비(소각장향후)_공사비(소각장향후)1" xfId="1158" xr:uid="{00000000-0005-0000-0000-000085040000}"/>
    <cellStyle name="_2001년만_~MF1128_~MF373C_전기-영천댐취수능력(2003.2.10) (version 1)_공사비(현재)" xfId="1159" xr:uid="{00000000-0005-0000-0000-000086040000}"/>
    <cellStyle name="_2001년만_~MF1128_~MF373C_전기-영천댐취수능력(2003.2.10) (version 1)_공사비(현재)_공사비rev1(civil)" xfId="1160" xr:uid="{00000000-0005-0000-0000-000087040000}"/>
    <cellStyle name="_2001년만_~MF1128_~MF373C_전기-영천댐취수능력(2003.2.10) (version 1)_공사비_공사비(현재)" xfId="1161" xr:uid="{00000000-0005-0000-0000-000088040000}"/>
    <cellStyle name="_2001년만_~MF1128_~MF373C_전기-영천댐취수능력(2003.2.10) (version 1)_공사비_공사비rev1" xfId="1162" xr:uid="{00000000-0005-0000-0000-000089040000}"/>
    <cellStyle name="_2001년만_~MF1128_~MF373C_전기-영천댐취수능력(2003.2.10) (version 1)_공사비_공사비rev1(civil)" xfId="1163" xr:uid="{00000000-0005-0000-0000-00008A040000}"/>
    <cellStyle name="_2001년만_~MF1128_~MF373C_전기-영천댐취수능력(2003.2.10) (version 1)_노출500A배관공사비(040305)" xfId="1164" xr:uid="{00000000-0005-0000-0000-00008B040000}"/>
    <cellStyle name="_2001년만_~MF1128_~MF373C_최종실적(최종)" xfId="1165" xr:uid="{00000000-0005-0000-0000-00008C040000}"/>
    <cellStyle name="_2001년만_~MF1128_~MF373C_최종실적(최종)_공사비" xfId="1166" xr:uid="{00000000-0005-0000-0000-00008D040000}"/>
    <cellStyle name="_2001년만_~MF1128_~MF373C_최종실적(최종)_공사비(소각장향후)" xfId="1167" xr:uid="{00000000-0005-0000-0000-00008E040000}"/>
    <cellStyle name="_2001년만_~MF1128_~MF373C_최종실적(최종)_공사비(소각장향후)_공사비(소각장향후)1" xfId="1168" xr:uid="{00000000-0005-0000-0000-00008F040000}"/>
    <cellStyle name="_2001년만_~MF1128_~MF373C_최종실적(최종)_공사비(현재)" xfId="1169" xr:uid="{00000000-0005-0000-0000-000090040000}"/>
    <cellStyle name="_2001년만_~MF1128_~MF373C_최종실적(최종)_공사비(현재)_공사비rev1(civil)" xfId="1170" xr:uid="{00000000-0005-0000-0000-000091040000}"/>
    <cellStyle name="_2001년만_~MF1128_~MF373C_최종실적(최종)_공사비_공사비(현재)" xfId="1171" xr:uid="{00000000-0005-0000-0000-000092040000}"/>
    <cellStyle name="_2001년만_~MF1128_~MF373C_최종실적(최종)_공사비_공사비rev1" xfId="1172" xr:uid="{00000000-0005-0000-0000-000093040000}"/>
    <cellStyle name="_2001년만_~MF1128_~MF373C_최종실적(최종)_공사비_공사비rev1(civil)" xfId="1173" xr:uid="{00000000-0005-0000-0000-000094040000}"/>
    <cellStyle name="_2001년만_~MF1128_~MF373C_최종실적(최종)_노출500A배관공사비(040305)" xfId="1174" xr:uid="{00000000-0005-0000-0000-000095040000}"/>
    <cellStyle name="_2001년만_~MF1128_~MF373C_최종실적(최종)_영천댐수량산출" xfId="1175" xr:uid="{00000000-0005-0000-0000-000096040000}"/>
    <cellStyle name="_2001년만_~MF1128_~MF373C_최종실적(최종)_영천댐수량산출_공사비" xfId="1176" xr:uid="{00000000-0005-0000-0000-000097040000}"/>
    <cellStyle name="_2001년만_~MF1128_~MF373C_최종실적(최종)_영천댐수량산출_공사비(소각장향후)" xfId="1177" xr:uid="{00000000-0005-0000-0000-000098040000}"/>
    <cellStyle name="_2001년만_~MF1128_~MF373C_최종실적(최종)_영천댐수량산출_공사비(소각장향후)_공사비(소각장향후)1" xfId="1178" xr:uid="{00000000-0005-0000-0000-000099040000}"/>
    <cellStyle name="_2001년만_~MF1128_~MF373C_최종실적(최종)_영천댐수량산출_공사비(현재)" xfId="1179" xr:uid="{00000000-0005-0000-0000-00009A040000}"/>
    <cellStyle name="_2001년만_~MF1128_~MF373C_최종실적(최종)_영천댐수량산출_공사비(현재)_공사비rev1(civil)" xfId="1180" xr:uid="{00000000-0005-0000-0000-00009B040000}"/>
    <cellStyle name="_2001년만_~MF1128_~MF373C_최종실적(최종)_영천댐수량산출_공사비_공사비(현재)" xfId="1181" xr:uid="{00000000-0005-0000-0000-00009C040000}"/>
    <cellStyle name="_2001년만_~MF1128_~MF373C_최종실적(최종)_영천댐수량산출_공사비_공사비rev1" xfId="1182" xr:uid="{00000000-0005-0000-0000-00009D040000}"/>
    <cellStyle name="_2001년만_~MF1128_~MF373C_최종실적(최종)_영천댐수량산출_공사비_공사비rev1(civil)" xfId="1183" xr:uid="{00000000-0005-0000-0000-00009E040000}"/>
    <cellStyle name="_2001년만_~MF1128_~MF373C_최종실적(최종)_영천댐수량산출_노출500A배관공사비(040305)" xfId="1184" xr:uid="{00000000-0005-0000-0000-00009F040000}"/>
    <cellStyle name="_2001년만_~MF1128_2001예산배정액 및 내역2" xfId="1185" xr:uid="{00000000-0005-0000-0000-0000A0040000}"/>
    <cellStyle name="_2001년만_~MF1128_2001예산배정액 및 내역2_가설건축전기산출서" xfId="1186" xr:uid="{00000000-0005-0000-0000-0000A1040000}"/>
    <cellStyle name="_2001년만_~MF1128_2001예산배정액 및 내역2_가설건축전기산출서_공사비" xfId="1187" xr:uid="{00000000-0005-0000-0000-0000A2040000}"/>
    <cellStyle name="_2001년만_~MF1128_2001예산배정액 및 내역2_가설건축전기산출서_공사비(소각장향후)" xfId="1188" xr:uid="{00000000-0005-0000-0000-0000A3040000}"/>
    <cellStyle name="_2001년만_~MF1128_2001예산배정액 및 내역2_가설건축전기산출서_공사비(소각장향후)_공사비(소각장향후)1" xfId="1189" xr:uid="{00000000-0005-0000-0000-0000A4040000}"/>
    <cellStyle name="_2001년만_~MF1128_2001예산배정액 및 내역2_가설건축전기산출서_공사비(현재)" xfId="1190" xr:uid="{00000000-0005-0000-0000-0000A5040000}"/>
    <cellStyle name="_2001년만_~MF1128_2001예산배정액 및 내역2_가설건축전기산출서_공사비(현재)_공사비rev1(civil)" xfId="1191" xr:uid="{00000000-0005-0000-0000-0000A6040000}"/>
    <cellStyle name="_2001년만_~MF1128_2001예산배정액 및 내역2_가설건축전기산출서_공사비_공사비(현재)" xfId="1192" xr:uid="{00000000-0005-0000-0000-0000A7040000}"/>
    <cellStyle name="_2001년만_~MF1128_2001예산배정액 및 내역2_가설건축전기산출서_공사비_공사비rev1" xfId="1193" xr:uid="{00000000-0005-0000-0000-0000A8040000}"/>
    <cellStyle name="_2001년만_~MF1128_2001예산배정액 및 내역2_가설건축전기산출서_공사비_공사비rev1(civil)" xfId="1194" xr:uid="{00000000-0005-0000-0000-0000A9040000}"/>
    <cellStyle name="_2001년만_~MF1128_2001예산배정액 및 내역2_가설건축전기산출서_노출500A배관공사비(040305)" xfId="1195" xr:uid="{00000000-0005-0000-0000-0000AA040000}"/>
    <cellStyle name="_2001년만_~MF1128_2001예산배정액 및 내역2_가설동력수량산출" xfId="1196" xr:uid="{00000000-0005-0000-0000-0000AB040000}"/>
    <cellStyle name="_2001년만_~MF1128_2001예산배정액 및 내역2_가설동력수량산출_공사비" xfId="1197" xr:uid="{00000000-0005-0000-0000-0000AC040000}"/>
    <cellStyle name="_2001년만_~MF1128_2001예산배정액 및 내역2_가설동력수량산출_공사비(소각장향후)" xfId="1198" xr:uid="{00000000-0005-0000-0000-0000AD040000}"/>
    <cellStyle name="_2001년만_~MF1128_2001예산배정액 및 내역2_가설동력수량산출_공사비(소각장향후)_공사비(소각장향후)1" xfId="1199" xr:uid="{00000000-0005-0000-0000-0000AE040000}"/>
    <cellStyle name="_2001년만_~MF1128_2001예산배정액 및 내역2_가설동력수량산출_공사비(현재)" xfId="1200" xr:uid="{00000000-0005-0000-0000-0000AF040000}"/>
    <cellStyle name="_2001년만_~MF1128_2001예산배정액 및 내역2_가설동력수량산출_공사비(현재)_공사비rev1(civil)" xfId="1201" xr:uid="{00000000-0005-0000-0000-0000B0040000}"/>
    <cellStyle name="_2001년만_~MF1128_2001예산배정액 및 내역2_가설동력수량산출_공사비_공사비(현재)" xfId="1202" xr:uid="{00000000-0005-0000-0000-0000B1040000}"/>
    <cellStyle name="_2001년만_~MF1128_2001예산배정액 및 내역2_가설동력수량산출_공사비_공사비rev1" xfId="1203" xr:uid="{00000000-0005-0000-0000-0000B2040000}"/>
    <cellStyle name="_2001년만_~MF1128_2001예산배정액 및 내역2_가설동력수량산출_공사비_공사비rev1(civil)" xfId="1204" xr:uid="{00000000-0005-0000-0000-0000B3040000}"/>
    <cellStyle name="_2001년만_~MF1128_2001예산배정액 및 내역2_가설동력수량산출_노출500A배관공사비(040305)" xfId="1205" xr:uid="{00000000-0005-0000-0000-0000B4040000}"/>
    <cellStyle name="_2001년만_~MF1128_2001예산배정액 및 내역2_가설통신수량" xfId="1206" xr:uid="{00000000-0005-0000-0000-0000B5040000}"/>
    <cellStyle name="_2001년만_~MF1128_2001예산배정액 및 내역2_가설통신수량_공사비" xfId="1207" xr:uid="{00000000-0005-0000-0000-0000B6040000}"/>
    <cellStyle name="_2001년만_~MF1128_2001예산배정액 및 내역2_가설통신수량_공사비(소각장향후)" xfId="1208" xr:uid="{00000000-0005-0000-0000-0000B7040000}"/>
    <cellStyle name="_2001년만_~MF1128_2001예산배정액 및 내역2_가설통신수량_공사비(소각장향후)_공사비(소각장향후)1" xfId="1209" xr:uid="{00000000-0005-0000-0000-0000B8040000}"/>
    <cellStyle name="_2001년만_~MF1128_2001예산배정액 및 내역2_가설통신수량_공사비(현재)" xfId="1210" xr:uid="{00000000-0005-0000-0000-0000B9040000}"/>
    <cellStyle name="_2001년만_~MF1128_2001예산배정액 및 내역2_가설통신수량_공사비(현재)_공사비rev1(civil)" xfId="1211" xr:uid="{00000000-0005-0000-0000-0000BA040000}"/>
    <cellStyle name="_2001년만_~MF1128_2001예산배정액 및 내역2_가설통신수량_공사비_공사비(현재)" xfId="1212" xr:uid="{00000000-0005-0000-0000-0000BB040000}"/>
    <cellStyle name="_2001년만_~MF1128_2001예산배정액 및 내역2_가설통신수량_공사비_공사비rev1" xfId="1213" xr:uid="{00000000-0005-0000-0000-0000BC040000}"/>
    <cellStyle name="_2001년만_~MF1128_2001예산배정액 및 내역2_가설통신수량_공사비_공사비rev1(civil)" xfId="1214" xr:uid="{00000000-0005-0000-0000-0000BD040000}"/>
    <cellStyle name="_2001년만_~MF1128_2001예산배정액 및 내역2_가설통신수량_노출500A배관공사비(040305)" xfId="1215" xr:uid="{00000000-0005-0000-0000-0000BE040000}"/>
    <cellStyle name="_2001년만_~MF1128_2001예산배정액 및 내역2_경보국설계서(철관주2003.1.30최종)" xfId="1216" xr:uid="{00000000-0005-0000-0000-0000BF040000}"/>
    <cellStyle name="_2001년만_~MF1128_2001예산배정액 및 내역2_경보국설계서(철관주2003.1.30최종)_공사비" xfId="1217" xr:uid="{00000000-0005-0000-0000-0000C0040000}"/>
    <cellStyle name="_2001년만_~MF1128_2001예산배정액 및 내역2_경보국설계서(철관주2003.1.30최종)_공사비(소각장향후)" xfId="1218" xr:uid="{00000000-0005-0000-0000-0000C1040000}"/>
    <cellStyle name="_2001년만_~MF1128_2001예산배정액 및 내역2_경보국설계서(철관주2003.1.30최종)_공사비(소각장향후)_공사비(소각장향후)1" xfId="1219" xr:uid="{00000000-0005-0000-0000-0000C2040000}"/>
    <cellStyle name="_2001년만_~MF1128_2001예산배정액 및 내역2_경보국설계서(철관주2003.1.30최종)_공사비(현재)" xfId="1220" xr:uid="{00000000-0005-0000-0000-0000C3040000}"/>
    <cellStyle name="_2001년만_~MF1128_2001예산배정액 및 내역2_경보국설계서(철관주2003.1.30최종)_공사비(현재)_공사비rev1(civil)" xfId="1221" xr:uid="{00000000-0005-0000-0000-0000C4040000}"/>
    <cellStyle name="_2001년만_~MF1128_2001예산배정액 및 내역2_경보국설계서(철관주2003.1.30최종)_공사비_공사비(현재)" xfId="1222" xr:uid="{00000000-0005-0000-0000-0000C5040000}"/>
    <cellStyle name="_2001년만_~MF1128_2001예산배정액 및 내역2_경보국설계서(철관주2003.1.30최종)_공사비_공사비rev1" xfId="1223" xr:uid="{00000000-0005-0000-0000-0000C6040000}"/>
    <cellStyle name="_2001년만_~MF1128_2001예산배정액 및 내역2_경보국설계서(철관주2003.1.30최종)_공사비_공사비rev1(civil)" xfId="1224" xr:uid="{00000000-0005-0000-0000-0000C7040000}"/>
    <cellStyle name="_2001년만_~MF1128_2001예산배정액 및 내역2_경보국설계서(철관주2003.1.30최종)_노출500A배관공사비(040305)" xfId="1225" xr:uid="{00000000-0005-0000-0000-0000C8040000}"/>
    <cellStyle name="_2001년만_~MF1128_2001예산배정액 및 내역2_경보국설계서(철관주2003.1.30최종)_영천댐수량산출" xfId="1226" xr:uid="{00000000-0005-0000-0000-0000C9040000}"/>
    <cellStyle name="_2001년만_~MF1128_2001예산배정액 및 내역2_경보국설계서(철관주2003.1.30최종)_영천댐수량산출_공사비" xfId="1227" xr:uid="{00000000-0005-0000-0000-0000CA040000}"/>
    <cellStyle name="_2001년만_~MF1128_2001예산배정액 및 내역2_경보국설계서(철관주2003.1.30최종)_영천댐수량산출_공사비(소각장향후)" xfId="1228" xr:uid="{00000000-0005-0000-0000-0000CB040000}"/>
    <cellStyle name="_2001년만_~MF1128_2001예산배정액 및 내역2_경보국설계서(철관주2003.1.30최종)_영천댐수량산출_공사비(소각장향후)_공사비(소각장향후)1" xfId="1229" xr:uid="{00000000-0005-0000-0000-0000CC040000}"/>
    <cellStyle name="_2001년만_~MF1128_2001예산배정액 및 내역2_경보국설계서(철관주2003.1.30최종)_영천댐수량산출_공사비(현재)" xfId="1230" xr:uid="{00000000-0005-0000-0000-0000CD040000}"/>
    <cellStyle name="_2001년만_~MF1128_2001예산배정액 및 내역2_경보국설계서(철관주2003.1.30최종)_영천댐수량산출_공사비(현재)_공사비rev1(civil)" xfId="1231" xr:uid="{00000000-0005-0000-0000-0000CE040000}"/>
    <cellStyle name="_2001년만_~MF1128_2001예산배정액 및 내역2_경보국설계서(철관주2003.1.30최종)_영천댐수량산출_공사비_공사비(현재)" xfId="1232" xr:uid="{00000000-0005-0000-0000-0000CF040000}"/>
    <cellStyle name="_2001년만_~MF1128_2001예산배정액 및 내역2_경보국설계서(철관주2003.1.30최종)_영천댐수량산출_공사비_공사비rev1" xfId="1233" xr:uid="{00000000-0005-0000-0000-0000D0040000}"/>
    <cellStyle name="_2001년만_~MF1128_2001예산배정액 및 내역2_경보국설계서(철관주2003.1.30최종)_영천댐수량산출_공사비_공사비rev1(civil)" xfId="1234" xr:uid="{00000000-0005-0000-0000-0000D1040000}"/>
    <cellStyle name="_2001년만_~MF1128_2001예산배정액 및 내역2_경보국설계서(철관주2003.1.30최종)_영천댐수량산출_노출500A배관공사비(040305)" xfId="1235" xr:uid="{00000000-0005-0000-0000-0000D2040000}"/>
    <cellStyle name="_2001년만_~MF1128_2001예산배정액 및 내역2_공사비" xfId="1236" xr:uid="{00000000-0005-0000-0000-0000D3040000}"/>
    <cellStyle name="_2001년만_~MF1128_2001예산배정액 및 내역2_공사비(소각장향후)" xfId="1237" xr:uid="{00000000-0005-0000-0000-0000D4040000}"/>
    <cellStyle name="_2001년만_~MF1128_2001예산배정액 및 내역2_공사비(소각장향후)_공사비(소각장향후)1" xfId="1238" xr:uid="{00000000-0005-0000-0000-0000D5040000}"/>
    <cellStyle name="_2001년만_~MF1128_2001예산배정액 및 내역2_공사비(현재)" xfId="1239" xr:uid="{00000000-0005-0000-0000-0000D6040000}"/>
    <cellStyle name="_2001년만_~MF1128_2001예산배정액 및 내역2_공사비(현재)_공사비rev1(civil)" xfId="1240" xr:uid="{00000000-0005-0000-0000-0000D7040000}"/>
    <cellStyle name="_2001년만_~MF1128_2001예산배정액 및 내역2_공사비_공사비(현재)" xfId="1241" xr:uid="{00000000-0005-0000-0000-0000D8040000}"/>
    <cellStyle name="_2001년만_~MF1128_2001예산배정액 및 내역2_공사비_공사비rev1" xfId="1242" xr:uid="{00000000-0005-0000-0000-0000D9040000}"/>
    <cellStyle name="_2001년만_~MF1128_2001예산배정액 및 내역2_공사비_공사비rev1(civil)" xfId="1243" xr:uid="{00000000-0005-0000-0000-0000DA040000}"/>
    <cellStyle name="_2001년만_~MF1128_2001예산배정액 및 내역2_노출500A배관공사비(040305)" xfId="1244" xr:uid="{00000000-0005-0000-0000-0000DB040000}"/>
    <cellStyle name="_2001년만_~MF1128_2001예산배정액 및 내역2_영구동력수량산출" xfId="1245" xr:uid="{00000000-0005-0000-0000-0000DC040000}"/>
    <cellStyle name="_2001년만_~MF1128_2001예산배정액 및 내역2_영구동력수량산출_공사비" xfId="1246" xr:uid="{00000000-0005-0000-0000-0000DD040000}"/>
    <cellStyle name="_2001년만_~MF1128_2001예산배정액 및 내역2_영구동력수량산출_공사비(소각장향후)" xfId="1247" xr:uid="{00000000-0005-0000-0000-0000DE040000}"/>
    <cellStyle name="_2001년만_~MF1128_2001예산배정액 및 내역2_영구동력수량산출_공사비(소각장향후)_공사비(소각장향후)1" xfId="1248" xr:uid="{00000000-0005-0000-0000-0000DF040000}"/>
    <cellStyle name="_2001년만_~MF1128_2001예산배정액 및 내역2_영구동력수량산출_공사비(현재)" xfId="1249" xr:uid="{00000000-0005-0000-0000-0000E0040000}"/>
    <cellStyle name="_2001년만_~MF1128_2001예산배정액 및 내역2_영구동력수량산출_공사비(현재)_공사비rev1(civil)" xfId="1250" xr:uid="{00000000-0005-0000-0000-0000E1040000}"/>
    <cellStyle name="_2001년만_~MF1128_2001예산배정액 및 내역2_영구동력수량산출_공사비_공사비(현재)" xfId="1251" xr:uid="{00000000-0005-0000-0000-0000E2040000}"/>
    <cellStyle name="_2001년만_~MF1128_2001예산배정액 및 내역2_영구동력수량산출_공사비_공사비rev1" xfId="1252" xr:uid="{00000000-0005-0000-0000-0000E3040000}"/>
    <cellStyle name="_2001년만_~MF1128_2001예산배정액 및 내역2_영구동력수량산출_공사비_공사비rev1(civil)" xfId="1253" xr:uid="{00000000-0005-0000-0000-0000E4040000}"/>
    <cellStyle name="_2001년만_~MF1128_2001예산배정액 및 내역2_영구동력수량산출_노출500A배관공사비(040305)" xfId="1254" xr:uid="{00000000-0005-0000-0000-0000E5040000}"/>
    <cellStyle name="_2001년만_~MF1128_2001예산배정액 및 내역2_영천댐수량산출" xfId="1255" xr:uid="{00000000-0005-0000-0000-0000E6040000}"/>
    <cellStyle name="_2001년만_~MF1128_2001예산배정액 및 내역2_영천댐수량산출_공사비" xfId="1256" xr:uid="{00000000-0005-0000-0000-0000E7040000}"/>
    <cellStyle name="_2001년만_~MF1128_2001예산배정액 및 내역2_영천댐수량산출_공사비(소각장향후)" xfId="1257" xr:uid="{00000000-0005-0000-0000-0000E8040000}"/>
    <cellStyle name="_2001년만_~MF1128_2001예산배정액 및 내역2_영천댐수량산출_공사비(소각장향후)_공사비(소각장향후)1" xfId="1258" xr:uid="{00000000-0005-0000-0000-0000E9040000}"/>
    <cellStyle name="_2001년만_~MF1128_2001예산배정액 및 내역2_영천댐수량산출_공사비(현재)" xfId="1259" xr:uid="{00000000-0005-0000-0000-0000EA040000}"/>
    <cellStyle name="_2001년만_~MF1128_2001예산배정액 및 내역2_영천댐수량산출_공사비(현재)_공사비rev1(civil)" xfId="1260" xr:uid="{00000000-0005-0000-0000-0000EB040000}"/>
    <cellStyle name="_2001년만_~MF1128_2001예산배정액 및 내역2_영천댐수량산출_공사비_공사비(현재)" xfId="1261" xr:uid="{00000000-0005-0000-0000-0000EC040000}"/>
    <cellStyle name="_2001년만_~MF1128_2001예산배정액 및 내역2_영천댐수량산출_공사비_공사비rev1" xfId="1262" xr:uid="{00000000-0005-0000-0000-0000ED040000}"/>
    <cellStyle name="_2001년만_~MF1128_2001예산배정액 및 내역2_영천댐수량산출_공사비_공사비rev1(civil)" xfId="1263" xr:uid="{00000000-0005-0000-0000-0000EE040000}"/>
    <cellStyle name="_2001년만_~MF1128_2001예산배정액 및 내역2_영천댐수량산출_노출500A배관공사비(040305)" xfId="1264" xr:uid="{00000000-0005-0000-0000-0000EF040000}"/>
    <cellStyle name="_2001년만_~MF1128_2001예산배정액 및 내역2_오리지날최종-경보국설계서(철관주2003.2.13) (version 3) (version 1)" xfId="1265" xr:uid="{00000000-0005-0000-0000-0000F0040000}"/>
    <cellStyle name="_2001년만_~MF1128_2001예산배정액 및 내역2_오리지날최종-경보국설계서(철관주2003.2.13) (version 3) (version 1)_공사비" xfId="1266" xr:uid="{00000000-0005-0000-0000-0000F1040000}"/>
    <cellStyle name="_2001년만_~MF1128_2001예산배정액 및 내역2_오리지날최종-경보국설계서(철관주2003.2.13) (version 3) (version 1)_공사비(소각장향후)" xfId="1267" xr:uid="{00000000-0005-0000-0000-0000F2040000}"/>
    <cellStyle name="_2001년만_~MF1128_2001예산배정액 및 내역2_오리지날최종-경보국설계서(철관주2003.2.13) (version 3) (version 1)_공사비(소각장향후)_공사비(소각장향후)1" xfId="1268" xr:uid="{00000000-0005-0000-0000-0000F3040000}"/>
    <cellStyle name="_2001년만_~MF1128_2001예산배정액 및 내역2_오리지날최종-경보국설계서(철관주2003.2.13) (version 3) (version 1)_공사비(현재)" xfId="1269" xr:uid="{00000000-0005-0000-0000-0000F4040000}"/>
    <cellStyle name="_2001년만_~MF1128_2001예산배정액 및 내역2_오리지날최종-경보국설계서(철관주2003.2.13) (version 3) (version 1)_공사비(현재)_공사비rev1(civil)" xfId="1270" xr:uid="{00000000-0005-0000-0000-0000F5040000}"/>
    <cellStyle name="_2001년만_~MF1128_2001예산배정액 및 내역2_오리지날최종-경보국설계서(철관주2003.2.13) (version 3) (version 1)_공사비_공사비(현재)" xfId="1271" xr:uid="{00000000-0005-0000-0000-0000F6040000}"/>
    <cellStyle name="_2001년만_~MF1128_2001예산배정액 및 내역2_오리지날최종-경보국설계서(철관주2003.2.13) (version 3) (version 1)_공사비_공사비rev1" xfId="1272" xr:uid="{00000000-0005-0000-0000-0000F7040000}"/>
    <cellStyle name="_2001년만_~MF1128_2001예산배정액 및 내역2_오리지날최종-경보국설계서(철관주2003.2.13) (version 3) (version 1)_공사비_공사비rev1(civil)" xfId="1273" xr:uid="{00000000-0005-0000-0000-0000F8040000}"/>
    <cellStyle name="_2001년만_~MF1128_2001예산배정액 및 내역2_오리지날최종-경보국설계서(철관주2003.2.13) (version 3) (version 1)_노출500A배관공사비(040305)" xfId="1274" xr:uid="{00000000-0005-0000-0000-0000F9040000}"/>
    <cellStyle name="_2001년만_~MF1128_2001예산배정액 및 내역2_오리지날최종-경보국설계서(철관주2003.2.6)" xfId="1275" xr:uid="{00000000-0005-0000-0000-0000FA040000}"/>
    <cellStyle name="_2001년만_~MF1128_2001예산배정액 및 내역2_오리지날최종-경보국설계서(철관주2003.2.6)_공사비" xfId="1276" xr:uid="{00000000-0005-0000-0000-0000FB040000}"/>
    <cellStyle name="_2001년만_~MF1128_2001예산배정액 및 내역2_오리지날최종-경보국설계서(철관주2003.2.6)_공사비(소각장향후)" xfId="1277" xr:uid="{00000000-0005-0000-0000-0000FC040000}"/>
    <cellStyle name="_2001년만_~MF1128_2001예산배정액 및 내역2_오리지날최종-경보국설계서(철관주2003.2.6)_공사비(소각장향후)_공사비(소각장향후)1" xfId="1278" xr:uid="{00000000-0005-0000-0000-0000FD040000}"/>
    <cellStyle name="_2001년만_~MF1128_2001예산배정액 및 내역2_오리지날최종-경보국설계서(철관주2003.2.6)_공사비(현재)" xfId="1279" xr:uid="{00000000-0005-0000-0000-0000FE040000}"/>
    <cellStyle name="_2001년만_~MF1128_2001예산배정액 및 내역2_오리지날최종-경보국설계서(철관주2003.2.6)_공사비(현재)_공사비rev1(civil)" xfId="1280" xr:uid="{00000000-0005-0000-0000-0000FF040000}"/>
    <cellStyle name="_2001년만_~MF1128_2001예산배정액 및 내역2_오리지날최종-경보국설계서(철관주2003.2.6)_공사비_공사비(현재)" xfId="1281" xr:uid="{00000000-0005-0000-0000-000000050000}"/>
    <cellStyle name="_2001년만_~MF1128_2001예산배정액 및 내역2_오리지날최종-경보국설계서(철관주2003.2.6)_공사비_공사비rev1" xfId="1282" xr:uid="{00000000-0005-0000-0000-000001050000}"/>
    <cellStyle name="_2001년만_~MF1128_2001예산배정액 및 내역2_오리지날최종-경보국설계서(철관주2003.2.6)_공사비_공사비rev1(civil)" xfId="1283" xr:uid="{00000000-0005-0000-0000-000002050000}"/>
    <cellStyle name="_2001년만_~MF1128_2001예산배정액 및 내역2_오리지날최종-경보국설계서(철관주2003.2.6)_노출500A배관공사비(040305)" xfId="1284" xr:uid="{00000000-0005-0000-0000-000003050000}"/>
    <cellStyle name="_2001년만_~MF1128_2001예산배정액 및 내역2_오리지날최종-경보국설계서(철관주2003.2.9) (version 2)" xfId="1285" xr:uid="{00000000-0005-0000-0000-000004050000}"/>
    <cellStyle name="_2001년만_~MF1128_2001예산배정액 및 내역2_오리지날최종-경보국설계서(철관주2003.2.9) (version 2)_공사비" xfId="1286" xr:uid="{00000000-0005-0000-0000-000005050000}"/>
    <cellStyle name="_2001년만_~MF1128_2001예산배정액 및 내역2_오리지날최종-경보국설계서(철관주2003.2.9) (version 2)_공사비(소각장향후)" xfId="1287" xr:uid="{00000000-0005-0000-0000-000006050000}"/>
    <cellStyle name="_2001년만_~MF1128_2001예산배정액 및 내역2_오리지날최종-경보국설계서(철관주2003.2.9) (version 2)_공사비(소각장향후)_공사비(소각장향후)1" xfId="1288" xr:uid="{00000000-0005-0000-0000-000007050000}"/>
    <cellStyle name="_2001년만_~MF1128_2001예산배정액 및 내역2_오리지날최종-경보국설계서(철관주2003.2.9) (version 2)_공사비(현재)" xfId="1289" xr:uid="{00000000-0005-0000-0000-000008050000}"/>
    <cellStyle name="_2001년만_~MF1128_2001예산배정액 및 내역2_오리지날최종-경보국설계서(철관주2003.2.9) (version 2)_공사비(현재)_공사비rev1(civil)" xfId="1290" xr:uid="{00000000-0005-0000-0000-000009050000}"/>
    <cellStyle name="_2001년만_~MF1128_2001예산배정액 및 내역2_오리지날최종-경보국설계서(철관주2003.2.9) (version 2)_공사비_공사비(현재)" xfId="1291" xr:uid="{00000000-0005-0000-0000-00000A050000}"/>
    <cellStyle name="_2001년만_~MF1128_2001예산배정액 및 내역2_오리지날최종-경보국설계서(철관주2003.2.9) (version 2)_공사비_공사비rev1" xfId="1292" xr:uid="{00000000-0005-0000-0000-00000B050000}"/>
    <cellStyle name="_2001년만_~MF1128_2001예산배정액 및 내역2_오리지날최종-경보국설계서(철관주2003.2.9) (version 2)_공사비_공사비rev1(civil)" xfId="1293" xr:uid="{00000000-0005-0000-0000-00000C050000}"/>
    <cellStyle name="_2001년만_~MF1128_2001예산배정액 및 내역2_오리지날최종-경보국설계서(철관주2003.2.9) (version 2)_노출500A배관공사비(040305)" xfId="1294" xr:uid="{00000000-0005-0000-0000-00000D050000}"/>
    <cellStyle name="_2001년만_~MF1128_2001예산배정액 및 내역2_옥곡수량" xfId="1295" xr:uid="{00000000-0005-0000-0000-00000E050000}"/>
    <cellStyle name="_2001년만_~MF1128_2001예산배정액 및 내역2_옥곡수량_공사비" xfId="1296" xr:uid="{00000000-0005-0000-0000-00000F050000}"/>
    <cellStyle name="_2001년만_~MF1128_2001예산배정액 및 내역2_옥곡수량_공사비(소각장향후)" xfId="1297" xr:uid="{00000000-0005-0000-0000-000010050000}"/>
    <cellStyle name="_2001년만_~MF1128_2001예산배정액 및 내역2_옥곡수량_공사비(소각장향후)_공사비(소각장향후)1" xfId="1298" xr:uid="{00000000-0005-0000-0000-000011050000}"/>
    <cellStyle name="_2001년만_~MF1128_2001예산배정액 및 내역2_옥곡수량_공사비(현재)" xfId="1299" xr:uid="{00000000-0005-0000-0000-000012050000}"/>
    <cellStyle name="_2001년만_~MF1128_2001예산배정액 및 내역2_옥곡수량_공사비(현재)_공사비rev1(civil)" xfId="1300" xr:uid="{00000000-0005-0000-0000-000013050000}"/>
    <cellStyle name="_2001년만_~MF1128_2001예산배정액 및 내역2_옥곡수량_공사비_공사비(현재)" xfId="1301" xr:uid="{00000000-0005-0000-0000-000014050000}"/>
    <cellStyle name="_2001년만_~MF1128_2001예산배정액 및 내역2_옥곡수량_공사비_공사비rev1" xfId="1302" xr:uid="{00000000-0005-0000-0000-000015050000}"/>
    <cellStyle name="_2001년만_~MF1128_2001예산배정액 및 내역2_옥곡수량_공사비_공사비rev1(civil)" xfId="1303" xr:uid="{00000000-0005-0000-0000-000016050000}"/>
    <cellStyle name="_2001년만_~MF1128_2001예산배정액 및 내역2_옥곡수량_노출500A배관공사비(040305)" xfId="1304" xr:uid="{00000000-0005-0000-0000-000017050000}"/>
    <cellStyle name="_2001년만_~MF1128_2001예산배정액 및 내역2_전기-광양3단계(옥곡가압장)" xfId="1305" xr:uid="{00000000-0005-0000-0000-000018050000}"/>
    <cellStyle name="_2001년만_~MF1128_2001예산배정액 및 내역2_전기-광양3단계(옥곡가압장)_공사비" xfId="1306" xr:uid="{00000000-0005-0000-0000-000019050000}"/>
    <cellStyle name="_2001년만_~MF1128_2001예산배정액 및 내역2_전기-광양3단계(옥곡가압장)_공사비(소각장향후)" xfId="1307" xr:uid="{00000000-0005-0000-0000-00001A050000}"/>
    <cellStyle name="_2001년만_~MF1128_2001예산배정액 및 내역2_전기-광양3단계(옥곡가압장)_공사비(소각장향후)_공사비(소각장향후)1" xfId="1308" xr:uid="{00000000-0005-0000-0000-00001B050000}"/>
    <cellStyle name="_2001년만_~MF1128_2001예산배정액 및 내역2_전기-광양3단계(옥곡가압장)_공사비(현재)" xfId="1309" xr:uid="{00000000-0005-0000-0000-00001C050000}"/>
    <cellStyle name="_2001년만_~MF1128_2001예산배정액 및 내역2_전기-광양3단계(옥곡가압장)_공사비(현재)_공사비rev1(civil)" xfId="1310" xr:uid="{00000000-0005-0000-0000-00001D050000}"/>
    <cellStyle name="_2001년만_~MF1128_2001예산배정액 및 내역2_전기-광양3단계(옥곡가압장)_공사비_공사비(현재)" xfId="1311" xr:uid="{00000000-0005-0000-0000-00001E050000}"/>
    <cellStyle name="_2001년만_~MF1128_2001예산배정액 및 내역2_전기-광양3단계(옥곡가압장)_공사비_공사비rev1" xfId="1312" xr:uid="{00000000-0005-0000-0000-00001F050000}"/>
    <cellStyle name="_2001년만_~MF1128_2001예산배정액 및 내역2_전기-광양3단계(옥곡가압장)_공사비_공사비rev1(civil)" xfId="1313" xr:uid="{00000000-0005-0000-0000-000020050000}"/>
    <cellStyle name="_2001년만_~MF1128_2001예산배정액 및 내역2_전기-광양3단계(옥곡가압장)_노출500A배관공사비(040305)" xfId="1314" xr:uid="{00000000-0005-0000-0000-000021050000}"/>
    <cellStyle name="_2001년만_~MF1128_2001예산배정액 및 내역2_전기방식" xfId="1315" xr:uid="{00000000-0005-0000-0000-000022050000}"/>
    <cellStyle name="_2001년만_~MF1128_2001예산배정액 및 내역2_전기방식_공사비" xfId="1316" xr:uid="{00000000-0005-0000-0000-000023050000}"/>
    <cellStyle name="_2001년만_~MF1128_2001예산배정액 및 내역2_전기방식_공사비(소각장향후)" xfId="1317" xr:uid="{00000000-0005-0000-0000-000024050000}"/>
    <cellStyle name="_2001년만_~MF1128_2001예산배정액 및 내역2_전기방식_공사비(소각장향후)_공사비(소각장향후)1" xfId="1318" xr:uid="{00000000-0005-0000-0000-000025050000}"/>
    <cellStyle name="_2001년만_~MF1128_2001예산배정액 및 내역2_전기방식_공사비(현재)" xfId="1319" xr:uid="{00000000-0005-0000-0000-000026050000}"/>
    <cellStyle name="_2001년만_~MF1128_2001예산배정액 및 내역2_전기방식_공사비(현재)_공사비rev1(civil)" xfId="1320" xr:uid="{00000000-0005-0000-0000-000027050000}"/>
    <cellStyle name="_2001년만_~MF1128_2001예산배정액 및 내역2_전기방식_공사비_공사비(현재)" xfId="1321" xr:uid="{00000000-0005-0000-0000-000028050000}"/>
    <cellStyle name="_2001년만_~MF1128_2001예산배정액 및 내역2_전기방식_공사비_공사비rev1" xfId="1322" xr:uid="{00000000-0005-0000-0000-000029050000}"/>
    <cellStyle name="_2001년만_~MF1128_2001예산배정액 및 내역2_전기방식_공사비_공사비rev1(civil)" xfId="1323" xr:uid="{00000000-0005-0000-0000-00002A050000}"/>
    <cellStyle name="_2001년만_~MF1128_2001예산배정액 및 내역2_전기방식_노출500A배관공사비(040305)" xfId="1324" xr:uid="{00000000-0005-0000-0000-00002B050000}"/>
    <cellStyle name="_2001년만_~MF1128_2001예산배정액 및 내역2_전기-영천댐취수능력(2003.2.10) (version 1)" xfId="1325" xr:uid="{00000000-0005-0000-0000-00002C050000}"/>
    <cellStyle name="_2001년만_~MF1128_2001예산배정액 및 내역2_전기-영천댐취수능력(2003.2.10) (version 1)_공사비" xfId="1326" xr:uid="{00000000-0005-0000-0000-00002D050000}"/>
    <cellStyle name="_2001년만_~MF1128_2001예산배정액 및 내역2_전기-영천댐취수능력(2003.2.10) (version 1)_공사비(소각장향후)" xfId="1327" xr:uid="{00000000-0005-0000-0000-00002E050000}"/>
    <cellStyle name="_2001년만_~MF1128_2001예산배정액 및 내역2_전기-영천댐취수능력(2003.2.10) (version 1)_공사비(소각장향후)_공사비(소각장향후)1" xfId="1328" xr:uid="{00000000-0005-0000-0000-00002F050000}"/>
    <cellStyle name="_2001년만_~MF1128_2001예산배정액 및 내역2_전기-영천댐취수능력(2003.2.10) (version 1)_공사비(현재)" xfId="1329" xr:uid="{00000000-0005-0000-0000-000030050000}"/>
    <cellStyle name="_2001년만_~MF1128_2001예산배정액 및 내역2_전기-영천댐취수능력(2003.2.10) (version 1)_공사비(현재)_공사비rev1(civil)" xfId="1330" xr:uid="{00000000-0005-0000-0000-000031050000}"/>
    <cellStyle name="_2001년만_~MF1128_2001예산배정액 및 내역2_전기-영천댐취수능력(2003.2.10) (version 1)_공사비_공사비(현재)" xfId="1331" xr:uid="{00000000-0005-0000-0000-000032050000}"/>
    <cellStyle name="_2001년만_~MF1128_2001예산배정액 및 내역2_전기-영천댐취수능력(2003.2.10) (version 1)_공사비_공사비rev1" xfId="1332" xr:uid="{00000000-0005-0000-0000-000033050000}"/>
    <cellStyle name="_2001년만_~MF1128_2001예산배정액 및 내역2_전기-영천댐취수능력(2003.2.10) (version 1)_공사비_공사비rev1(civil)" xfId="1333" xr:uid="{00000000-0005-0000-0000-000034050000}"/>
    <cellStyle name="_2001년만_~MF1128_2001예산배정액 및 내역2_전기-영천댐취수능력(2003.2.10) (version 1)_노출500A배관공사비(040305)" xfId="1334" xr:uid="{00000000-0005-0000-0000-000035050000}"/>
    <cellStyle name="_2001년만_~MF1128_2001예산배정액 및 내역2_최종실적(최종)" xfId="1335" xr:uid="{00000000-0005-0000-0000-000036050000}"/>
    <cellStyle name="_2001년만_~MF1128_2001예산배정액 및 내역2_최종실적(최종)_공사비" xfId="1336" xr:uid="{00000000-0005-0000-0000-000037050000}"/>
    <cellStyle name="_2001년만_~MF1128_2001예산배정액 및 내역2_최종실적(최종)_공사비(소각장향후)" xfId="1337" xr:uid="{00000000-0005-0000-0000-000038050000}"/>
    <cellStyle name="_2001년만_~MF1128_2001예산배정액 및 내역2_최종실적(최종)_공사비(소각장향후)_공사비(소각장향후)1" xfId="1338" xr:uid="{00000000-0005-0000-0000-000039050000}"/>
    <cellStyle name="_2001년만_~MF1128_2001예산배정액 및 내역2_최종실적(최종)_공사비(현재)" xfId="1339" xr:uid="{00000000-0005-0000-0000-00003A050000}"/>
    <cellStyle name="_2001년만_~MF1128_2001예산배정액 및 내역2_최종실적(최종)_공사비(현재)_공사비rev1(civil)" xfId="1340" xr:uid="{00000000-0005-0000-0000-00003B050000}"/>
    <cellStyle name="_2001년만_~MF1128_2001예산배정액 및 내역2_최종실적(최종)_공사비_공사비(현재)" xfId="1341" xr:uid="{00000000-0005-0000-0000-00003C050000}"/>
    <cellStyle name="_2001년만_~MF1128_2001예산배정액 및 내역2_최종실적(최종)_공사비_공사비rev1" xfId="1342" xr:uid="{00000000-0005-0000-0000-00003D050000}"/>
    <cellStyle name="_2001년만_~MF1128_2001예산배정액 및 내역2_최종실적(최종)_공사비_공사비rev1(civil)" xfId="1343" xr:uid="{00000000-0005-0000-0000-00003E050000}"/>
    <cellStyle name="_2001년만_~MF1128_2001예산배정액 및 내역2_최종실적(최종)_노출500A배관공사비(040305)" xfId="1344" xr:uid="{00000000-0005-0000-0000-00003F050000}"/>
    <cellStyle name="_2001년만_~MF1128_2001예산배정액 및 내역2_최종실적(최종)_영천댐수량산출" xfId="1345" xr:uid="{00000000-0005-0000-0000-000040050000}"/>
    <cellStyle name="_2001년만_~MF1128_2001예산배정액 및 내역2_최종실적(최종)_영천댐수량산출_공사비" xfId="1346" xr:uid="{00000000-0005-0000-0000-000041050000}"/>
    <cellStyle name="_2001년만_~MF1128_2001예산배정액 및 내역2_최종실적(최종)_영천댐수량산출_공사비(소각장향후)" xfId="1347" xr:uid="{00000000-0005-0000-0000-000042050000}"/>
    <cellStyle name="_2001년만_~MF1128_2001예산배정액 및 내역2_최종실적(최종)_영천댐수량산출_공사비(소각장향후)_공사비(소각장향후)1" xfId="1348" xr:uid="{00000000-0005-0000-0000-000043050000}"/>
    <cellStyle name="_2001년만_~MF1128_2001예산배정액 및 내역2_최종실적(최종)_영천댐수량산출_공사비(현재)" xfId="1349" xr:uid="{00000000-0005-0000-0000-000044050000}"/>
    <cellStyle name="_2001년만_~MF1128_2001예산배정액 및 내역2_최종실적(최종)_영천댐수량산출_공사비(현재)_공사비rev1(civil)" xfId="1350" xr:uid="{00000000-0005-0000-0000-000045050000}"/>
    <cellStyle name="_2001년만_~MF1128_2001예산배정액 및 내역2_최종실적(최종)_영천댐수량산출_공사비_공사비(현재)" xfId="1351" xr:uid="{00000000-0005-0000-0000-000046050000}"/>
    <cellStyle name="_2001년만_~MF1128_2001예산배정액 및 내역2_최종실적(최종)_영천댐수량산출_공사비_공사비rev1" xfId="1352" xr:uid="{00000000-0005-0000-0000-000047050000}"/>
    <cellStyle name="_2001년만_~MF1128_2001예산배정액 및 내역2_최종실적(최종)_영천댐수량산출_공사비_공사비rev1(civil)" xfId="1353" xr:uid="{00000000-0005-0000-0000-000048050000}"/>
    <cellStyle name="_2001년만_~MF1128_2001예산배정액 및 내역2_최종실적(최종)_영천댐수량산출_노출500A배관공사비(040305)" xfId="1354" xr:uid="{00000000-0005-0000-0000-000049050000}"/>
    <cellStyle name="_2001년만_~MF1128_가설건축전기산출서" xfId="1355" xr:uid="{00000000-0005-0000-0000-00004A050000}"/>
    <cellStyle name="_2001년만_~MF1128_가설건축전기산출서_공사비" xfId="1356" xr:uid="{00000000-0005-0000-0000-00004B050000}"/>
    <cellStyle name="_2001년만_~MF1128_가설건축전기산출서_공사비(소각장향후)" xfId="1357" xr:uid="{00000000-0005-0000-0000-00004C050000}"/>
    <cellStyle name="_2001년만_~MF1128_가설건축전기산출서_공사비(소각장향후)_공사비(소각장향후)1" xfId="1358" xr:uid="{00000000-0005-0000-0000-00004D050000}"/>
    <cellStyle name="_2001년만_~MF1128_가설건축전기산출서_공사비(현재)" xfId="1359" xr:uid="{00000000-0005-0000-0000-00004E050000}"/>
    <cellStyle name="_2001년만_~MF1128_가설건축전기산출서_공사비(현재)_공사비rev1(civil)" xfId="1360" xr:uid="{00000000-0005-0000-0000-00004F050000}"/>
    <cellStyle name="_2001년만_~MF1128_가설건축전기산출서_공사비_공사비(현재)" xfId="1361" xr:uid="{00000000-0005-0000-0000-000050050000}"/>
    <cellStyle name="_2001년만_~MF1128_가설건축전기산출서_공사비_공사비rev1" xfId="1362" xr:uid="{00000000-0005-0000-0000-000051050000}"/>
    <cellStyle name="_2001년만_~MF1128_가설건축전기산출서_공사비_공사비rev1(civil)" xfId="1363" xr:uid="{00000000-0005-0000-0000-000052050000}"/>
    <cellStyle name="_2001년만_~MF1128_가설건축전기산출서_노출500A배관공사비(040305)" xfId="1364" xr:uid="{00000000-0005-0000-0000-000053050000}"/>
    <cellStyle name="_2001년만_~MF1128_가설동력수량산출" xfId="1365" xr:uid="{00000000-0005-0000-0000-000054050000}"/>
    <cellStyle name="_2001년만_~MF1128_가설동력수량산출_공사비" xfId="1366" xr:uid="{00000000-0005-0000-0000-000055050000}"/>
    <cellStyle name="_2001년만_~MF1128_가설동력수량산출_공사비(소각장향후)" xfId="1367" xr:uid="{00000000-0005-0000-0000-000056050000}"/>
    <cellStyle name="_2001년만_~MF1128_가설동력수량산출_공사비(소각장향후)_공사비(소각장향후)1" xfId="1368" xr:uid="{00000000-0005-0000-0000-000057050000}"/>
    <cellStyle name="_2001년만_~MF1128_가설동력수량산출_공사비(현재)" xfId="1369" xr:uid="{00000000-0005-0000-0000-000058050000}"/>
    <cellStyle name="_2001년만_~MF1128_가설동력수량산출_공사비(현재)_공사비rev1(civil)" xfId="1370" xr:uid="{00000000-0005-0000-0000-000059050000}"/>
    <cellStyle name="_2001년만_~MF1128_가설동력수량산출_공사비_공사비(현재)" xfId="1371" xr:uid="{00000000-0005-0000-0000-00005A050000}"/>
    <cellStyle name="_2001년만_~MF1128_가설동력수량산출_공사비_공사비rev1" xfId="1372" xr:uid="{00000000-0005-0000-0000-00005B050000}"/>
    <cellStyle name="_2001년만_~MF1128_가설동력수량산출_공사비_공사비rev1(civil)" xfId="1373" xr:uid="{00000000-0005-0000-0000-00005C050000}"/>
    <cellStyle name="_2001년만_~MF1128_가설동력수량산출_노출500A배관공사비(040305)" xfId="1374" xr:uid="{00000000-0005-0000-0000-00005D050000}"/>
    <cellStyle name="_2001년만_~MF1128_가설통신수량" xfId="1375" xr:uid="{00000000-0005-0000-0000-00005E050000}"/>
    <cellStyle name="_2001년만_~MF1128_가설통신수량_공사비" xfId="1376" xr:uid="{00000000-0005-0000-0000-00005F050000}"/>
    <cellStyle name="_2001년만_~MF1128_가설통신수량_공사비(소각장향후)" xfId="1377" xr:uid="{00000000-0005-0000-0000-000060050000}"/>
    <cellStyle name="_2001년만_~MF1128_가설통신수량_공사비(소각장향후)_공사비(소각장향후)1" xfId="1378" xr:uid="{00000000-0005-0000-0000-000061050000}"/>
    <cellStyle name="_2001년만_~MF1128_가설통신수량_공사비(현재)" xfId="1379" xr:uid="{00000000-0005-0000-0000-000062050000}"/>
    <cellStyle name="_2001년만_~MF1128_가설통신수량_공사비(현재)_공사비rev1(civil)" xfId="1380" xr:uid="{00000000-0005-0000-0000-000063050000}"/>
    <cellStyle name="_2001년만_~MF1128_가설통신수량_공사비_공사비(현재)" xfId="1381" xr:uid="{00000000-0005-0000-0000-000064050000}"/>
    <cellStyle name="_2001년만_~MF1128_가설통신수량_공사비_공사비rev1" xfId="1382" xr:uid="{00000000-0005-0000-0000-000065050000}"/>
    <cellStyle name="_2001년만_~MF1128_가설통신수량_공사비_공사비rev1(civil)" xfId="1383" xr:uid="{00000000-0005-0000-0000-000066050000}"/>
    <cellStyle name="_2001년만_~MF1128_가설통신수량_노출500A배관공사비(040305)" xfId="1384" xr:uid="{00000000-0005-0000-0000-000067050000}"/>
    <cellStyle name="_2001년만_~MF1128_경보국설계서(철관주2003.1.30최종)" xfId="1385" xr:uid="{00000000-0005-0000-0000-000068050000}"/>
    <cellStyle name="_2001년만_~MF1128_경보국설계서(철관주2003.1.30최종)_공사비" xfId="1386" xr:uid="{00000000-0005-0000-0000-000069050000}"/>
    <cellStyle name="_2001년만_~MF1128_경보국설계서(철관주2003.1.30최종)_공사비(소각장향후)" xfId="1387" xr:uid="{00000000-0005-0000-0000-00006A050000}"/>
    <cellStyle name="_2001년만_~MF1128_경보국설계서(철관주2003.1.30최종)_공사비(소각장향후)_공사비(소각장향후)1" xfId="1388" xr:uid="{00000000-0005-0000-0000-00006B050000}"/>
    <cellStyle name="_2001년만_~MF1128_경보국설계서(철관주2003.1.30최종)_공사비(현재)" xfId="1389" xr:uid="{00000000-0005-0000-0000-00006C050000}"/>
    <cellStyle name="_2001년만_~MF1128_경보국설계서(철관주2003.1.30최종)_공사비(현재)_공사비rev1(civil)" xfId="1390" xr:uid="{00000000-0005-0000-0000-00006D050000}"/>
    <cellStyle name="_2001년만_~MF1128_경보국설계서(철관주2003.1.30최종)_공사비_공사비(현재)" xfId="1391" xr:uid="{00000000-0005-0000-0000-00006E050000}"/>
    <cellStyle name="_2001년만_~MF1128_경보국설계서(철관주2003.1.30최종)_공사비_공사비rev1" xfId="1392" xr:uid="{00000000-0005-0000-0000-00006F050000}"/>
    <cellStyle name="_2001년만_~MF1128_경보국설계서(철관주2003.1.30최종)_공사비_공사비rev1(civil)" xfId="1393" xr:uid="{00000000-0005-0000-0000-000070050000}"/>
    <cellStyle name="_2001년만_~MF1128_경보국설계서(철관주2003.1.30최종)_노출500A배관공사비(040305)" xfId="1394" xr:uid="{00000000-0005-0000-0000-000071050000}"/>
    <cellStyle name="_2001년만_~MF1128_경보국설계서(철관주2003.1.30최종)_영천댐수량산출" xfId="1395" xr:uid="{00000000-0005-0000-0000-000072050000}"/>
    <cellStyle name="_2001년만_~MF1128_경보국설계서(철관주2003.1.30최종)_영천댐수량산출_공사비" xfId="1396" xr:uid="{00000000-0005-0000-0000-000073050000}"/>
    <cellStyle name="_2001년만_~MF1128_경보국설계서(철관주2003.1.30최종)_영천댐수량산출_공사비(소각장향후)" xfId="1397" xr:uid="{00000000-0005-0000-0000-000074050000}"/>
    <cellStyle name="_2001년만_~MF1128_경보국설계서(철관주2003.1.30최종)_영천댐수량산출_공사비(소각장향후)_공사비(소각장향후)1" xfId="1398" xr:uid="{00000000-0005-0000-0000-000075050000}"/>
    <cellStyle name="_2001년만_~MF1128_경보국설계서(철관주2003.1.30최종)_영천댐수량산출_공사비(현재)" xfId="1399" xr:uid="{00000000-0005-0000-0000-000076050000}"/>
    <cellStyle name="_2001년만_~MF1128_경보국설계서(철관주2003.1.30최종)_영천댐수량산출_공사비(현재)_공사비rev1(civil)" xfId="1400" xr:uid="{00000000-0005-0000-0000-000077050000}"/>
    <cellStyle name="_2001년만_~MF1128_경보국설계서(철관주2003.1.30최종)_영천댐수량산출_공사비_공사비(현재)" xfId="1401" xr:uid="{00000000-0005-0000-0000-000078050000}"/>
    <cellStyle name="_2001년만_~MF1128_경보국설계서(철관주2003.1.30최종)_영천댐수량산출_공사비_공사비rev1" xfId="1402" xr:uid="{00000000-0005-0000-0000-000079050000}"/>
    <cellStyle name="_2001년만_~MF1128_경보국설계서(철관주2003.1.30최종)_영천댐수량산출_공사비_공사비rev1(civil)" xfId="1403" xr:uid="{00000000-0005-0000-0000-00007A050000}"/>
    <cellStyle name="_2001년만_~MF1128_경보국설계서(철관주2003.1.30최종)_영천댐수량산출_노출500A배관공사비(040305)" xfId="1404" xr:uid="{00000000-0005-0000-0000-00007B050000}"/>
    <cellStyle name="_2001년만_~MF1128_공사비" xfId="1405" xr:uid="{00000000-0005-0000-0000-00007C050000}"/>
    <cellStyle name="_2001년만_~MF1128_공사비(소각장향후)" xfId="1406" xr:uid="{00000000-0005-0000-0000-00007D050000}"/>
    <cellStyle name="_2001년만_~MF1128_공사비(소각장향후)_공사비(소각장향후)1" xfId="1407" xr:uid="{00000000-0005-0000-0000-00007E050000}"/>
    <cellStyle name="_2001년만_~MF1128_공사비(현재)" xfId="1408" xr:uid="{00000000-0005-0000-0000-00007F050000}"/>
    <cellStyle name="_2001년만_~MF1128_공사비(현재)_공사비rev1(civil)" xfId="1409" xr:uid="{00000000-0005-0000-0000-000080050000}"/>
    <cellStyle name="_2001년만_~MF1128_공사비_공사비(현재)" xfId="1410" xr:uid="{00000000-0005-0000-0000-000081050000}"/>
    <cellStyle name="_2001년만_~MF1128_공사비_공사비rev1" xfId="1411" xr:uid="{00000000-0005-0000-0000-000082050000}"/>
    <cellStyle name="_2001년만_~MF1128_공사비_공사비rev1(civil)" xfId="1412" xr:uid="{00000000-0005-0000-0000-000083050000}"/>
    <cellStyle name="_2001년만_~MF1128_노출500A배관공사비(040305)" xfId="1413" xr:uid="{00000000-0005-0000-0000-000084050000}"/>
    <cellStyle name="_2001년만_~MF1128_영구동력수량산출" xfId="1414" xr:uid="{00000000-0005-0000-0000-000085050000}"/>
    <cellStyle name="_2001년만_~MF1128_영구동력수량산출_공사비" xfId="1415" xr:uid="{00000000-0005-0000-0000-000086050000}"/>
    <cellStyle name="_2001년만_~MF1128_영구동력수량산출_공사비(소각장향후)" xfId="1416" xr:uid="{00000000-0005-0000-0000-000087050000}"/>
    <cellStyle name="_2001년만_~MF1128_영구동력수량산출_공사비(소각장향후)_공사비(소각장향후)1" xfId="1417" xr:uid="{00000000-0005-0000-0000-000088050000}"/>
    <cellStyle name="_2001년만_~MF1128_영구동력수량산출_공사비(현재)" xfId="1418" xr:uid="{00000000-0005-0000-0000-000089050000}"/>
    <cellStyle name="_2001년만_~MF1128_영구동력수량산출_공사비(현재)_공사비rev1(civil)" xfId="1419" xr:uid="{00000000-0005-0000-0000-00008A050000}"/>
    <cellStyle name="_2001년만_~MF1128_영구동력수량산출_공사비_공사비(현재)" xfId="1420" xr:uid="{00000000-0005-0000-0000-00008B050000}"/>
    <cellStyle name="_2001년만_~MF1128_영구동력수량산출_공사비_공사비rev1" xfId="1421" xr:uid="{00000000-0005-0000-0000-00008C050000}"/>
    <cellStyle name="_2001년만_~MF1128_영구동력수량산출_공사비_공사비rev1(civil)" xfId="1422" xr:uid="{00000000-0005-0000-0000-00008D050000}"/>
    <cellStyle name="_2001년만_~MF1128_영구동력수량산출_노출500A배관공사비(040305)" xfId="1423" xr:uid="{00000000-0005-0000-0000-00008E050000}"/>
    <cellStyle name="_2001년만_~MF1128_영천댐수량산출" xfId="1424" xr:uid="{00000000-0005-0000-0000-00008F050000}"/>
    <cellStyle name="_2001년만_~MF1128_영천댐수량산출_공사비" xfId="1425" xr:uid="{00000000-0005-0000-0000-000090050000}"/>
    <cellStyle name="_2001년만_~MF1128_영천댐수량산출_공사비(소각장향후)" xfId="1426" xr:uid="{00000000-0005-0000-0000-000091050000}"/>
    <cellStyle name="_2001년만_~MF1128_영천댐수량산출_공사비(소각장향후)_공사비(소각장향후)1" xfId="1427" xr:uid="{00000000-0005-0000-0000-000092050000}"/>
    <cellStyle name="_2001년만_~MF1128_영천댐수량산출_공사비(현재)" xfId="1428" xr:uid="{00000000-0005-0000-0000-000093050000}"/>
    <cellStyle name="_2001년만_~MF1128_영천댐수량산출_공사비(현재)_공사비rev1(civil)" xfId="1429" xr:uid="{00000000-0005-0000-0000-000094050000}"/>
    <cellStyle name="_2001년만_~MF1128_영천댐수량산출_공사비_공사비(현재)" xfId="1430" xr:uid="{00000000-0005-0000-0000-000095050000}"/>
    <cellStyle name="_2001년만_~MF1128_영천댐수량산출_공사비_공사비rev1" xfId="1431" xr:uid="{00000000-0005-0000-0000-000096050000}"/>
    <cellStyle name="_2001년만_~MF1128_영천댐수량산출_공사비_공사비rev1(civil)" xfId="1432" xr:uid="{00000000-0005-0000-0000-000097050000}"/>
    <cellStyle name="_2001년만_~MF1128_영천댐수량산출_노출500A배관공사비(040305)" xfId="1433" xr:uid="{00000000-0005-0000-0000-000098050000}"/>
    <cellStyle name="_2001년만_~MF1128_오리지날최종-경보국설계서(철관주2003.2.13) (version 3) (version 1)" xfId="1434" xr:uid="{00000000-0005-0000-0000-000099050000}"/>
    <cellStyle name="_2001년만_~MF1128_오리지날최종-경보국설계서(철관주2003.2.13) (version 3) (version 1)_공사비" xfId="1435" xr:uid="{00000000-0005-0000-0000-00009A050000}"/>
    <cellStyle name="_2001년만_~MF1128_오리지날최종-경보국설계서(철관주2003.2.13) (version 3) (version 1)_공사비(소각장향후)" xfId="1436" xr:uid="{00000000-0005-0000-0000-00009B050000}"/>
    <cellStyle name="_2001년만_~MF1128_오리지날최종-경보국설계서(철관주2003.2.13) (version 3) (version 1)_공사비(소각장향후)_공사비(소각장향후)1" xfId="1437" xr:uid="{00000000-0005-0000-0000-00009C050000}"/>
    <cellStyle name="_2001년만_~MF1128_오리지날최종-경보국설계서(철관주2003.2.13) (version 3) (version 1)_공사비(현재)" xfId="1438" xr:uid="{00000000-0005-0000-0000-00009D050000}"/>
    <cellStyle name="_2001년만_~MF1128_오리지날최종-경보국설계서(철관주2003.2.13) (version 3) (version 1)_공사비(현재)_공사비rev1(civil)" xfId="1439" xr:uid="{00000000-0005-0000-0000-00009E050000}"/>
    <cellStyle name="_2001년만_~MF1128_오리지날최종-경보국설계서(철관주2003.2.13) (version 3) (version 1)_공사비_공사비(현재)" xfId="1440" xr:uid="{00000000-0005-0000-0000-00009F050000}"/>
    <cellStyle name="_2001년만_~MF1128_오리지날최종-경보국설계서(철관주2003.2.13) (version 3) (version 1)_공사비_공사비rev1" xfId="1441" xr:uid="{00000000-0005-0000-0000-0000A0050000}"/>
    <cellStyle name="_2001년만_~MF1128_오리지날최종-경보국설계서(철관주2003.2.13) (version 3) (version 1)_공사비_공사비rev1(civil)" xfId="1442" xr:uid="{00000000-0005-0000-0000-0000A1050000}"/>
    <cellStyle name="_2001년만_~MF1128_오리지날최종-경보국설계서(철관주2003.2.13) (version 3) (version 1)_노출500A배관공사비(040305)" xfId="1443" xr:uid="{00000000-0005-0000-0000-0000A2050000}"/>
    <cellStyle name="_2001년만_~MF1128_오리지날최종-경보국설계서(철관주2003.2.6)" xfId="1444" xr:uid="{00000000-0005-0000-0000-0000A3050000}"/>
    <cellStyle name="_2001년만_~MF1128_오리지날최종-경보국설계서(철관주2003.2.6)_공사비" xfId="1445" xr:uid="{00000000-0005-0000-0000-0000A4050000}"/>
    <cellStyle name="_2001년만_~MF1128_오리지날최종-경보국설계서(철관주2003.2.6)_공사비(소각장향후)" xfId="1446" xr:uid="{00000000-0005-0000-0000-0000A5050000}"/>
    <cellStyle name="_2001년만_~MF1128_오리지날최종-경보국설계서(철관주2003.2.6)_공사비(소각장향후)_공사비(소각장향후)1" xfId="1447" xr:uid="{00000000-0005-0000-0000-0000A6050000}"/>
    <cellStyle name="_2001년만_~MF1128_오리지날최종-경보국설계서(철관주2003.2.6)_공사비(현재)" xfId="1448" xr:uid="{00000000-0005-0000-0000-0000A7050000}"/>
    <cellStyle name="_2001년만_~MF1128_오리지날최종-경보국설계서(철관주2003.2.6)_공사비(현재)_공사비rev1(civil)" xfId="1449" xr:uid="{00000000-0005-0000-0000-0000A8050000}"/>
    <cellStyle name="_2001년만_~MF1128_오리지날최종-경보국설계서(철관주2003.2.6)_공사비_공사비(현재)" xfId="1450" xr:uid="{00000000-0005-0000-0000-0000A9050000}"/>
    <cellStyle name="_2001년만_~MF1128_오리지날최종-경보국설계서(철관주2003.2.6)_공사비_공사비rev1" xfId="1451" xr:uid="{00000000-0005-0000-0000-0000AA050000}"/>
    <cellStyle name="_2001년만_~MF1128_오리지날최종-경보국설계서(철관주2003.2.6)_공사비_공사비rev1(civil)" xfId="1452" xr:uid="{00000000-0005-0000-0000-0000AB050000}"/>
    <cellStyle name="_2001년만_~MF1128_오리지날최종-경보국설계서(철관주2003.2.6)_노출500A배관공사비(040305)" xfId="1453" xr:uid="{00000000-0005-0000-0000-0000AC050000}"/>
    <cellStyle name="_2001년만_~MF1128_오리지날최종-경보국설계서(철관주2003.2.9) (version 2)" xfId="1454" xr:uid="{00000000-0005-0000-0000-0000AD050000}"/>
    <cellStyle name="_2001년만_~MF1128_오리지날최종-경보국설계서(철관주2003.2.9) (version 2)_공사비" xfId="1455" xr:uid="{00000000-0005-0000-0000-0000AE050000}"/>
    <cellStyle name="_2001년만_~MF1128_오리지날최종-경보국설계서(철관주2003.2.9) (version 2)_공사비(소각장향후)" xfId="1456" xr:uid="{00000000-0005-0000-0000-0000AF050000}"/>
    <cellStyle name="_2001년만_~MF1128_오리지날최종-경보국설계서(철관주2003.2.9) (version 2)_공사비(소각장향후)_공사비(소각장향후)1" xfId="1457" xr:uid="{00000000-0005-0000-0000-0000B0050000}"/>
    <cellStyle name="_2001년만_~MF1128_오리지날최종-경보국설계서(철관주2003.2.9) (version 2)_공사비(현재)" xfId="1458" xr:uid="{00000000-0005-0000-0000-0000B1050000}"/>
    <cellStyle name="_2001년만_~MF1128_오리지날최종-경보국설계서(철관주2003.2.9) (version 2)_공사비(현재)_공사비rev1(civil)" xfId="1459" xr:uid="{00000000-0005-0000-0000-0000B2050000}"/>
    <cellStyle name="_2001년만_~MF1128_오리지날최종-경보국설계서(철관주2003.2.9) (version 2)_공사비_공사비(현재)" xfId="1460" xr:uid="{00000000-0005-0000-0000-0000B3050000}"/>
    <cellStyle name="_2001년만_~MF1128_오리지날최종-경보국설계서(철관주2003.2.9) (version 2)_공사비_공사비rev1" xfId="1461" xr:uid="{00000000-0005-0000-0000-0000B4050000}"/>
    <cellStyle name="_2001년만_~MF1128_오리지날최종-경보국설계서(철관주2003.2.9) (version 2)_공사비_공사비rev1(civil)" xfId="1462" xr:uid="{00000000-0005-0000-0000-0000B5050000}"/>
    <cellStyle name="_2001년만_~MF1128_오리지날최종-경보국설계서(철관주2003.2.9) (version 2)_노출500A배관공사비(040305)" xfId="1463" xr:uid="{00000000-0005-0000-0000-0000B6050000}"/>
    <cellStyle name="_2001년만_~MF1128_옥곡수량" xfId="1464" xr:uid="{00000000-0005-0000-0000-0000B7050000}"/>
    <cellStyle name="_2001년만_~MF1128_옥곡수량_공사비" xfId="1465" xr:uid="{00000000-0005-0000-0000-0000B8050000}"/>
    <cellStyle name="_2001년만_~MF1128_옥곡수량_공사비(소각장향후)" xfId="1466" xr:uid="{00000000-0005-0000-0000-0000B9050000}"/>
    <cellStyle name="_2001년만_~MF1128_옥곡수량_공사비(소각장향후)_공사비(소각장향후)1" xfId="1467" xr:uid="{00000000-0005-0000-0000-0000BA050000}"/>
    <cellStyle name="_2001년만_~MF1128_옥곡수량_공사비(현재)" xfId="1468" xr:uid="{00000000-0005-0000-0000-0000BB050000}"/>
    <cellStyle name="_2001년만_~MF1128_옥곡수량_공사비(현재)_공사비rev1(civil)" xfId="1469" xr:uid="{00000000-0005-0000-0000-0000BC050000}"/>
    <cellStyle name="_2001년만_~MF1128_옥곡수량_공사비_공사비(현재)" xfId="1470" xr:uid="{00000000-0005-0000-0000-0000BD050000}"/>
    <cellStyle name="_2001년만_~MF1128_옥곡수량_공사비_공사비rev1" xfId="1471" xr:uid="{00000000-0005-0000-0000-0000BE050000}"/>
    <cellStyle name="_2001년만_~MF1128_옥곡수량_공사비_공사비rev1(civil)" xfId="1472" xr:uid="{00000000-0005-0000-0000-0000BF050000}"/>
    <cellStyle name="_2001년만_~MF1128_옥곡수량_노출500A배관공사비(040305)" xfId="1473" xr:uid="{00000000-0005-0000-0000-0000C0050000}"/>
    <cellStyle name="_2001년만_~MF1128_전기-광양3단계(옥곡가압장)" xfId="1474" xr:uid="{00000000-0005-0000-0000-0000C1050000}"/>
    <cellStyle name="_2001년만_~MF1128_전기-광양3단계(옥곡가압장)_공사비" xfId="1475" xr:uid="{00000000-0005-0000-0000-0000C2050000}"/>
    <cellStyle name="_2001년만_~MF1128_전기-광양3단계(옥곡가압장)_공사비(소각장향후)" xfId="1476" xr:uid="{00000000-0005-0000-0000-0000C3050000}"/>
    <cellStyle name="_2001년만_~MF1128_전기-광양3단계(옥곡가압장)_공사비(소각장향후)_공사비(소각장향후)1" xfId="1477" xr:uid="{00000000-0005-0000-0000-0000C4050000}"/>
    <cellStyle name="_2001년만_~MF1128_전기-광양3단계(옥곡가압장)_공사비(현재)" xfId="1478" xr:uid="{00000000-0005-0000-0000-0000C5050000}"/>
    <cellStyle name="_2001년만_~MF1128_전기-광양3단계(옥곡가압장)_공사비(현재)_공사비rev1(civil)" xfId="1479" xr:uid="{00000000-0005-0000-0000-0000C6050000}"/>
    <cellStyle name="_2001년만_~MF1128_전기-광양3단계(옥곡가압장)_공사비_공사비(현재)" xfId="1480" xr:uid="{00000000-0005-0000-0000-0000C7050000}"/>
    <cellStyle name="_2001년만_~MF1128_전기-광양3단계(옥곡가압장)_공사비_공사비rev1" xfId="1481" xr:uid="{00000000-0005-0000-0000-0000C8050000}"/>
    <cellStyle name="_2001년만_~MF1128_전기-광양3단계(옥곡가압장)_공사비_공사비rev1(civil)" xfId="1482" xr:uid="{00000000-0005-0000-0000-0000C9050000}"/>
    <cellStyle name="_2001년만_~MF1128_전기-광양3단계(옥곡가압장)_노출500A배관공사비(040305)" xfId="1483" xr:uid="{00000000-0005-0000-0000-0000CA050000}"/>
    <cellStyle name="_2001년만_~MF1128_전기방식" xfId="1484" xr:uid="{00000000-0005-0000-0000-0000CB050000}"/>
    <cellStyle name="_2001년만_~MF1128_전기방식_공사비" xfId="1485" xr:uid="{00000000-0005-0000-0000-0000CC050000}"/>
    <cellStyle name="_2001년만_~MF1128_전기방식_공사비(소각장향후)" xfId="1486" xr:uid="{00000000-0005-0000-0000-0000CD050000}"/>
    <cellStyle name="_2001년만_~MF1128_전기방식_공사비(소각장향후)_공사비(소각장향후)1" xfId="1487" xr:uid="{00000000-0005-0000-0000-0000CE050000}"/>
    <cellStyle name="_2001년만_~MF1128_전기방식_공사비(현재)" xfId="1488" xr:uid="{00000000-0005-0000-0000-0000CF050000}"/>
    <cellStyle name="_2001년만_~MF1128_전기방식_공사비(현재)_공사비rev1(civil)" xfId="1489" xr:uid="{00000000-0005-0000-0000-0000D0050000}"/>
    <cellStyle name="_2001년만_~MF1128_전기방식_공사비_공사비(현재)" xfId="1490" xr:uid="{00000000-0005-0000-0000-0000D1050000}"/>
    <cellStyle name="_2001년만_~MF1128_전기방식_공사비_공사비rev1" xfId="1491" xr:uid="{00000000-0005-0000-0000-0000D2050000}"/>
    <cellStyle name="_2001년만_~MF1128_전기방식_공사비_공사비rev1(civil)" xfId="1492" xr:uid="{00000000-0005-0000-0000-0000D3050000}"/>
    <cellStyle name="_2001년만_~MF1128_전기방식_노출500A배관공사비(040305)" xfId="1493" xr:uid="{00000000-0005-0000-0000-0000D4050000}"/>
    <cellStyle name="_2001년만_~MF1128_전기-영천댐취수능력(2003.2.10) (version 1)" xfId="1494" xr:uid="{00000000-0005-0000-0000-0000D5050000}"/>
    <cellStyle name="_2001년만_~MF1128_전기-영천댐취수능력(2003.2.10) (version 1)_공사비" xfId="1495" xr:uid="{00000000-0005-0000-0000-0000D6050000}"/>
    <cellStyle name="_2001년만_~MF1128_전기-영천댐취수능력(2003.2.10) (version 1)_공사비(소각장향후)" xfId="1496" xr:uid="{00000000-0005-0000-0000-0000D7050000}"/>
    <cellStyle name="_2001년만_~MF1128_전기-영천댐취수능력(2003.2.10) (version 1)_공사비(소각장향후)_공사비(소각장향후)1" xfId="1497" xr:uid="{00000000-0005-0000-0000-0000D8050000}"/>
    <cellStyle name="_2001년만_~MF1128_전기-영천댐취수능력(2003.2.10) (version 1)_공사비(현재)" xfId="1498" xr:uid="{00000000-0005-0000-0000-0000D9050000}"/>
    <cellStyle name="_2001년만_~MF1128_전기-영천댐취수능력(2003.2.10) (version 1)_공사비(현재)_공사비rev1(civil)" xfId="1499" xr:uid="{00000000-0005-0000-0000-0000DA050000}"/>
    <cellStyle name="_2001년만_~MF1128_전기-영천댐취수능력(2003.2.10) (version 1)_공사비_공사비(현재)" xfId="1500" xr:uid="{00000000-0005-0000-0000-0000DB050000}"/>
    <cellStyle name="_2001년만_~MF1128_전기-영천댐취수능력(2003.2.10) (version 1)_공사비_공사비rev1" xfId="1501" xr:uid="{00000000-0005-0000-0000-0000DC050000}"/>
    <cellStyle name="_2001년만_~MF1128_전기-영천댐취수능력(2003.2.10) (version 1)_공사비_공사비rev1(civil)" xfId="1502" xr:uid="{00000000-0005-0000-0000-0000DD050000}"/>
    <cellStyle name="_2001년만_~MF1128_전기-영천댐취수능력(2003.2.10) (version 1)_노출500A배관공사비(040305)" xfId="1503" xr:uid="{00000000-0005-0000-0000-0000DE050000}"/>
    <cellStyle name="_2001년만_~MF1128_최종실적(최종)" xfId="1504" xr:uid="{00000000-0005-0000-0000-0000DF050000}"/>
    <cellStyle name="_2001년만_~MF1128_최종실적(최종)_공사비" xfId="1505" xr:uid="{00000000-0005-0000-0000-0000E0050000}"/>
    <cellStyle name="_2001년만_~MF1128_최종실적(최종)_공사비(소각장향후)" xfId="1506" xr:uid="{00000000-0005-0000-0000-0000E1050000}"/>
    <cellStyle name="_2001년만_~MF1128_최종실적(최종)_공사비(소각장향후)_공사비(소각장향후)1" xfId="1507" xr:uid="{00000000-0005-0000-0000-0000E2050000}"/>
    <cellStyle name="_2001년만_~MF1128_최종실적(최종)_공사비(현재)" xfId="1508" xr:uid="{00000000-0005-0000-0000-0000E3050000}"/>
    <cellStyle name="_2001년만_~MF1128_최종실적(최종)_공사비(현재)_공사비rev1(civil)" xfId="1509" xr:uid="{00000000-0005-0000-0000-0000E4050000}"/>
    <cellStyle name="_2001년만_~MF1128_최종실적(최종)_공사비_공사비(현재)" xfId="1510" xr:uid="{00000000-0005-0000-0000-0000E5050000}"/>
    <cellStyle name="_2001년만_~MF1128_최종실적(최종)_공사비_공사비rev1" xfId="1511" xr:uid="{00000000-0005-0000-0000-0000E6050000}"/>
    <cellStyle name="_2001년만_~MF1128_최종실적(최종)_공사비_공사비rev1(civil)" xfId="1512" xr:uid="{00000000-0005-0000-0000-0000E7050000}"/>
    <cellStyle name="_2001년만_~MF1128_최종실적(최종)_노출500A배관공사비(040305)" xfId="1513" xr:uid="{00000000-0005-0000-0000-0000E8050000}"/>
    <cellStyle name="_2001년만_~MF1128_최종실적(최종)_영천댐수량산출" xfId="1514" xr:uid="{00000000-0005-0000-0000-0000E9050000}"/>
    <cellStyle name="_2001년만_~MF1128_최종실적(최종)_영천댐수량산출_공사비" xfId="1515" xr:uid="{00000000-0005-0000-0000-0000EA050000}"/>
    <cellStyle name="_2001년만_~MF1128_최종실적(최종)_영천댐수량산출_공사비(소각장향후)" xfId="1516" xr:uid="{00000000-0005-0000-0000-0000EB050000}"/>
    <cellStyle name="_2001년만_~MF1128_최종실적(최종)_영천댐수량산출_공사비(소각장향후)_공사비(소각장향후)1" xfId="1517" xr:uid="{00000000-0005-0000-0000-0000EC050000}"/>
    <cellStyle name="_2001년만_~MF1128_최종실적(최종)_영천댐수량산출_공사비(현재)" xfId="1518" xr:uid="{00000000-0005-0000-0000-0000ED050000}"/>
    <cellStyle name="_2001년만_~MF1128_최종실적(최종)_영천댐수량산출_공사비(현재)_공사비rev1(civil)" xfId="1519" xr:uid="{00000000-0005-0000-0000-0000EE050000}"/>
    <cellStyle name="_2001년만_~MF1128_최종실적(최종)_영천댐수량산출_공사비_공사비(현재)" xfId="1520" xr:uid="{00000000-0005-0000-0000-0000EF050000}"/>
    <cellStyle name="_2001년만_~MF1128_최종실적(최종)_영천댐수량산출_공사비_공사비rev1" xfId="1521" xr:uid="{00000000-0005-0000-0000-0000F0050000}"/>
    <cellStyle name="_2001년만_~MF1128_최종실적(최종)_영천댐수량산출_공사비_공사비rev1(civil)" xfId="1522" xr:uid="{00000000-0005-0000-0000-0000F1050000}"/>
    <cellStyle name="_2001년만_~MF1128_최종실적(최종)_영천댐수량산출_노출500A배관공사비(040305)" xfId="1523" xr:uid="{00000000-0005-0000-0000-0000F2050000}"/>
    <cellStyle name="_2001년만_~MF2110" xfId="1524" xr:uid="{00000000-0005-0000-0000-0000F3050000}"/>
    <cellStyle name="_2001년만_~MF2110_가설건축전기산출서" xfId="1525" xr:uid="{00000000-0005-0000-0000-0000F4050000}"/>
    <cellStyle name="_2001년만_~MF2110_가설건축전기산출서_공사비" xfId="1526" xr:uid="{00000000-0005-0000-0000-0000F5050000}"/>
    <cellStyle name="_2001년만_~MF2110_가설건축전기산출서_공사비(소각장향후)" xfId="1527" xr:uid="{00000000-0005-0000-0000-0000F6050000}"/>
    <cellStyle name="_2001년만_~MF2110_가설건축전기산출서_공사비(소각장향후)_공사비(소각장향후)1" xfId="1528" xr:uid="{00000000-0005-0000-0000-0000F7050000}"/>
    <cellStyle name="_2001년만_~MF2110_가설건축전기산출서_공사비(현재)" xfId="1529" xr:uid="{00000000-0005-0000-0000-0000F8050000}"/>
    <cellStyle name="_2001년만_~MF2110_가설건축전기산출서_공사비(현재)_공사비rev1(civil)" xfId="1530" xr:uid="{00000000-0005-0000-0000-0000F9050000}"/>
    <cellStyle name="_2001년만_~MF2110_가설건축전기산출서_공사비_공사비(현재)" xfId="1531" xr:uid="{00000000-0005-0000-0000-0000FA050000}"/>
    <cellStyle name="_2001년만_~MF2110_가설건축전기산출서_공사비_공사비rev1" xfId="1532" xr:uid="{00000000-0005-0000-0000-0000FB050000}"/>
    <cellStyle name="_2001년만_~MF2110_가설건축전기산출서_공사비_공사비rev1(civil)" xfId="1533" xr:uid="{00000000-0005-0000-0000-0000FC050000}"/>
    <cellStyle name="_2001년만_~MF2110_가설건축전기산출서_노출500A배관공사비(040305)" xfId="1534" xr:uid="{00000000-0005-0000-0000-0000FD050000}"/>
    <cellStyle name="_2001년만_~MF2110_가설동력수량산출" xfId="1535" xr:uid="{00000000-0005-0000-0000-0000FE050000}"/>
    <cellStyle name="_2001년만_~MF2110_가설동력수량산출_공사비" xfId="1536" xr:uid="{00000000-0005-0000-0000-0000FF050000}"/>
    <cellStyle name="_2001년만_~MF2110_가설동력수량산출_공사비(소각장향후)" xfId="1537" xr:uid="{00000000-0005-0000-0000-000000060000}"/>
    <cellStyle name="_2001년만_~MF2110_가설동력수량산출_공사비(소각장향후)_공사비(소각장향후)1" xfId="1538" xr:uid="{00000000-0005-0000-0000-000001060000}"/>
    <cellStyle name="_2001년만_~MF2110_가설동력수량산출_공사비(현재)" xfId="1539" xr:uid="{00000000-0005-0000-0000-000002060000}"/>
    <cellStyle name="_2001년만_~MF2110_가설동력수량산출_공사비(현재)_공사비rev1(civil)" xfId="1540" xr:uid="{00000000-0005-0000-0000-000003060000}"/>
    <cellStyle name="_2001년만_~MF2110_가설동력수량산출_공사비_공사비(현재)" xfId="1541" xr:uid="{00000000-0005-0000-0000-000004060000}"/>
    <cellStyle name="_2001년만_~MF2110_가설동력수량산출_공사비_공사비rev1" xfId="1542" xr:uid="{00000000-0005-0000-0000-000005060000}"/>
    <cellStyle name="_2001년만_~MF2110_가설동력수량산출_공사비_공사비rev1(civil)" xfId="1543" xr:uid="{00000000-0005-0000-0000-000006060000}"/>
    <cellStyle name="_2001년만_~MF2110_가설동력수량산출_노출500A배관공사비(040305)" xfId="1544" xr:uid="{00000000-0005-0000-0000-000007060000}"/>
    <cellStyle name="_2001년만_~MF2110_가설통신수량" xfId="1545" xr:uid="{00000000-0005-0000-0000-000008060000}"/>
    <cellStyle name="_2001년만_~MF2110_가설통신수량_공사비" xfId="1546" xr:uid="{00000000-0005-0000-0000-000009060000}"/>
    <cellStyle name="_2001년만_~MF2110_가설통신수량_공사비(소각장향후)" xfId="1547" xr:uid="{00000000-0005-0000-0000-00000A060000}"/>
    <cellStyle name="_2001년만_~MF2110_가설통신수량_공사비(소각장향후)_공사비(소각장향후)1" xfId="1548" xr:uid="{00000000-0005-0000-0000-00000B060000}"/>
    <cellStyle name="_2001년만_~MF2110_가설통신수량_공사비(현재)" xfId="1549" xr:uid="{00000000-0005-0000-0000-00000C060000}"/>
    <cellStyle name="_2001년만_~MF2110_가설통신수량_공사비(현재)_공사비rev1(civil)" xfId="1550" xr:uid="{00000000-0005-0000-0000-00000D060000}"/>
    <cellStyle name="_2001년만_~MF2110_가설통신수량_공사비_공사비(현재)" xfId="1551" xr:uid="{00000000-0005-0000-0000-00000E060000}"/>
    <cellStyle name="_2001년만_~MF2110_가설통신수량_공사비_공사비rev1" xfId="1552" xr:uid="{00000000-0005-0000-0000-00000F060000}"/>
    <cellStyle name="_2001년만_~MF2110_가설통신수량_공사비_공사비rev1(civil)" xfId="1553" xr:uid="{00000000-0005-0000-0000-000010060000}"/>
    <cellStyle name="_2001년만_~MF2110_가설통신수량_노출500A배관공사비(040305)" xfId="1554" xr:uid="{00000000-0005-0000-0000-000011060000}"/>
    <cellStyle name="_2001년만_~MF2110_경보국설계서(철관주2003.1.30최종)" xfId="1555" xr:uid="{00000000-0005-0000-0000-000012060000}"/>
    <cellStyle name="_2001년만_~MF2110_경보국설계서(철관주2003.1.30최종)_공사비" xfId="1556" xr:uid="{00000000-0005-0000-0000-000013060000}"/>
    <cellStyle name="_2001년만_~MF2110_경보국설계서(철관주2003.1.30최종)_공사비(소각장향후)" xfId="1557" xr:uid="{00000000-0005-0000-0000-000014060000}"/>
    <cellStyle name="_2001년만_~MF2110_경보국설계서(철관주2003.1.30최종)_공사비(소각장향후)_공사비(소각장향후)1" xfId="1558" xr:uid="{00000000-0005-0000-0000-000015060000}"/>
    <cellStyle name="_2001년만_~MF2110_경보국설계서(철관주2003.1.30최종)_공사비(현재)" xfId="1559" xr:uid="{00000000-0005-0000-0000-000016060000}"/>
    <cellStyle name="_2001년만_~MF2110_경보국설계서(철관주2003.1.30최종)_공사비(현재)_공사비rev1(civil)" xfId="1560" xr:uid="{00000000-0005-0000-0000-000017060000}"/>
    <cellStyle name="_2001년만_~MF2110_경보국설계서(철관주2003.1.30최종)_공사비_공사비(현재)" xfId="1561" xr:uid="{00000000-0005-0000-0000-000018060000}"/>
    <cellStyle name="_2001년만_~MF2110_경보국설계서(철관주2003.1.30최종)_공사비_공사비rev1" xfId="1562" xr:uid="{00000000-0005-0000-0000-000019060000}"/>
    <cellStyle name="_2001년만_~MF2110_경보국설계서(철관주2003.1.30최종)_공사비_공사비rev1(civil)" xfId="1563" xr:uid="{00000000-0005-0000-0000-00001A060000}"/>
    <cellStyle name="_2001년만_~MF2110_경보국설계서(철관주2003.1.30최종)_노출500A배관공사비(040305)" xfId="1564" xr:uid="{00000000-0005-0000-0000-00001B060000}"/>
    <cellStyle name="_2001년만_~MF2110_경보국설계서(철관주2003.1.30최종)_영천댐수량산출" xfId="1565" xr:uid="{00000000-0005-0000-0000-00001C060000}"/>
    <cellStyle name="_2001년만_~MF2110_경보국설계서(철관주2003.1.30최종)_영천댐수량산출_공사비" xfId="1566" xr:uid="{00000000-0005-0000-0000-00001D060000}"/>
    <cellStyle name="_2001년만_~MF2110_경보국설계서(철관주2003.1.30최종)_영천댐수량산출_공사비(소각장향후)" xfId="1567" xr:uid="{00000000-0005-0000-0000-00001E060000}"/>
    <cellStyle name="_2001년만_~MF2110_경보국설계서(철관주2003.1.30최종)_영천댐수량산출_공사비(소각장향후)_공사비(소각장향후)1" xfId="1568" xr:uid="{00000000-0005-0000-0000-00001F060000}"/>
    <cellStyle name="_2001년만_~MF2110_경보국설계서(철관주2003.1.30최종)_영천댐수량산출_공사비(현재)" xfId="1569" xr:uid="{00000000-0005-0000-0000-000020060000}"/>
    <cellStyle name="_2001년만_~MF2110_경보국설계서(철관주2003.1.30최종)_영천댐수량산출_공사비(현재)_공사비rev1(civil)" xfId="1570" xr:uid="{00000000-0005-0000-0000-000021060000}"/>
    <cellStyle name="_2001년만_~MF2110_경보국설계서(철관주2003.1.30최종)_영천댐수량산출_공사비_공사비(현재)" xfId="1571" xr:uid="{00000000-0005-0000-0000-000022060000}"/>
    <cellStyle name="_2001년만_~MF2110_경보국설계서(철관주2003.1.30최종)_영천댐수량산출_공사비_공사비rev1" xfId="1572" xr:uid="{00000000-0005-0000-0000-000023060000}"/>
    <cellStyle name="_2001년만_~MF2110_경보국설계서(철관주2003.1.30최종)_영천댐수량산출_공사비_공사비rev1(civil)" xfId="1573" xr:uid="{00000000-0005-0000-0000-000024060000}"/>
    <cellStyle name="_2001년만_~MF2110_경보국설계서(철관주2003.1.30최종)_영천댐수량산출_노출500A배관공사비(040305)" xfId="1574" xr:uid="{00000000-0005-0000-0000-000025060000}"/>
    <cellStyle name="_2001년만_~MF2110_공사비" xfId="1575" xr:uid="{00000000-0005-0000-0000-000026060000}"/>
    <cellStyle name="_2001년만_~MF2110_공사비(소각장향후)" xfId="1576" xr:uid="{00000000-0005-0000-0000-000027060000}"/>
    <cellStyle name="_2001년만_~MF2110_공사비(소각장향후)_공사비(소각장향후)1" xfId="1577" xr:uid="{00000000-0005-0000-0000-000028060000}"/>
    <cellStyle name="_2001년만_~MF2110_공사비(현재)" xfId="1578" xr:uid="{00000000-0005-0000-0000-000029060000}"/>
    <cellStyle name="_2001년만_~MF2110_공사비(현재)_공사비rev1(civil)" xfId="1579" xr:uid="{00000000-0005-0000-0000-00002A060000}"/>
    <cellStyle name="_2001년만_~MF2110_공사비_공사비(현재)" xfId="1580" xr:uid="{00000000-0005-0000-0000-00002B060000}"/>
    <cellStyle name="_2001년만_~MF2110_공사비_공사비rev1" xfId="1581" xr:uid="{00000000-0005-0000-0000-00002C060000}"/>
    <cellStyle name="_2001년만_~MF2110_공사비_공사비rev1(civil)" xfId="1582" xr:uid="{00000000-0005-0000-0000-00002D060000}"/>
    <cellStyle name="_2001년만_~MF2110_노출500A배관공사비(040305)" xfId="1583" xr:uid="{00000000-0005-0000-0000-00002E060000}"/>
    <cellStyle name="_2001년만_~MF2110_영구동력수량산출" xfId="1584" xr:uid="{00000000-0005-0000-0000-00002F060000}"/>
    <cellStyle name="_2001년만_~MF2110_영구동력수량산출_공사비" xfId="1585" xr:uid="{00000000-0005-0000-0000-000030060000}"/>
    <cellStyle name="_2001년만_~MF2110_영구동력수량산출_공사비(소각장향후)" xfId="1586" xr:uid="{00000000-0005-0000-0000-000031060000}"/>
    <cellStyle name="_2001년만_~MF2110_영구동력수량산출_공사비(소각장향후)_공사비(소각장향후)1" xfId="1587" xr:uid="{00000000-0005-0000-0000-000032060000}"/>
    <cellStyle name="_2001년만_~MF2110_영구동력수량산출_공사비(현재)" xfId="1588" xr:uid="{00000000-0005-0000-0000-000033060000}"/>
    <cellStyle name="_2001년만_~MF2110_영구동력수량산출_공사비(현재)_공사비rev1(civil)" xfId="1589" xr:uid="{00000000-0005-0000-0000-000034060000}"/>
    <cellStyle name="_2001년만_~MF2110_영구동력수량산출_공사비_공사비(현재)" xfId="1590" xr:uid="{00000000-0005-0000-0000-000035060000}"/>
    <cellStyle name="_2001년만_~MF2110_영구동력수량산출_공사비_공사비rev1" xfId="1591" xr:uid="{00000000-0005-0000-0000-000036060000}"/>
    <cellStyle name="_2001년만_~MF2110_영구동력수량산출_공사비_공사비rev1(civil)" xfId="1592" xr:uid="{00000000-0005-0000-0000-000037060000}"/>
    <cellStyle name="_2001년만_~MF2110_영구동력수량산출_노출500A배관공사비(040305)" xfId="1593" xr:uid="{00000000-0005-0000-0000-000038060000}"/>
    <cellStyle name="_2001년만_~MF2110_영천댐수량산출" xfId="1594" xr:uid="{00000000-0005-0000-0000-000039060000}"/>
    <cellStyle name="_2001년만_~MF2110_영천댐수량산출_공사비" xfId="1595" xr:uid="{00000000-0005-0000-0000-00003A060000}"/>
    <cellStyle name="_2001년만_~MF2110_영천댐수량산출_공사비(소각장향후)" xfId="1596" xr:uid="{00000000-0005-0000-0000-00003B060000}"/>
    <cellStyle name="_2001년만_~MF2110_영천댐수량산출_공사비(소각장향후)_공사비(소각장향후)1" xfId="1597" xr:uid="{00000000-0005-0000-0000-00003C060000}"/>
    <cellStyle name="_2001년만_~MF2110_영천댐수량산출_공사비(현재)" xfId="1598" xr:uid="{00000000-0005-0000-0000-00003D060000}"/>
    <cellStyle name="_2001년만_~MF2110_영천댐수량산출_공사비(현재)_공사비rev1(civil)" xfId="1599" xr:uid="{00000000-0005-0000-0000-00003E060000}"/>
    <cellStyle name="_2001년만_~MF2110_영천댐수량산출_공사비_공사비(현재)" xfId="1600" xr:uid="{00000000-0005-0000-0000-00003F060000}"/>
    <cellStyle name="_2001년만_~MF2110_영천댐수량산출_공사비_공사비rev1" xfId="1601" xr:uid="{00000000-0005-0000-0000-000040060000}"/>
    <cellStyle name="_2001년만_~MF2110_영천댐수량산출_공사비_공사비rev1(civil)" xfId="1602" xr:uid="{00000000-0005-0000-0000-000041060000}"/>
    <cellStyle name="_2001년만_~MF2110_영천댐수량산출_노출500A배관공사비(040305)" xfId="1603" xr:uid="{00000000-0005-0000-0000-000042060000}"/>
    <cellStyle name="_2001년만_~MF2110_오리지날최종-경보국설계서(철관주2003.2.13) (version 3) (version 1)" xfId="1604" xr:uid="{00000000-0005-0000-0000-000043060000}"/>
    <cellStyle name="_2001년만_~MF2110_오리지날최종-경보국설계서(철관주2003.2.13) (version 3) (version 1)_공사비" xfId="1605" xr:uid="{00000000-0005-0000-0000-000044060000}"/>
    <cellStyle name="_2001년만_~MF2110_오리지날최종-경보국설계서(철관주2003.2.13) (version 3) (version 1)_공사비(소각장향후)" xfId="1606" xr:uid="{00000000-0005-0000-0000-000045060000}"/>
    <cellStyle name="_2001년만_~MF2110_오리지날최종-경보국설계서(철관주2003.2.13) (version 3) (version 1)_공사비(소각장향후)_공사비(소각장향후)1" xfId="1607" xr:uid="{00000000-0005-0000-0000-000046060000}"/>
    <cellStyle name="_2001년만_~MF2110_오리지날최종-경보국설계서(철관주2003.2.13) (version 3) (version 1)_공사비(현재)" xfId="1608" xr:uid="{00000000-0005-0000-0000-000047060000}"/>
    <cellStyle name="_2001년만_~MF2110_오리지날최종-경보국설계서(철관주2003.2.13) (version 3) (version 1)_공사비(현재)_공사비rev1(civil)" xfId="1609" xr:uid="{00000000-0005-0000-0000-000048060000}"/>
    <cellStyle name="_2001년만_~MF2110_오리지날최종-경보국설계서(철관주2003.2.13) (version 3) (version 1)_공사비_공사비(현재)" xfId="1610" xr:uid="{00000000-0005-0000-0000-000049060000}"/>
    <cellStyle name="_2001년만_~MF2110_오리지날최종-경보국설계서(철관주2003.2.13) (version 3) (version 1)_공사비_공사비rev1" xfId="1611" xr:uid="{00000000-0005-0000-0000-00004A060000}"/>
    <cellStyle name="_2001년만_~MF2110_오리지날최종-경보국설계서(철관주2003.2.13) (version 3) (version 1)_공사비_공사비rev1(civil)" xfId="1612" xr:uid="{00000000-0005-0000-0000-00004B060000}"/>
    <cellStyle name="_2001년만_~MF2110_오리지날최종-경보국설계서(철관주2003.2.13) (version 3) (version 1)_노출500A배관공사비(040305)" xfId="1613" xr:uid="{00000000-0005-0000-0000-00004C060000}"/>
    <cellStyle name="_2001년만_~MF2110_오리지날최종-경보국설계서(철관주2003.2.6)" xfId="1614" xr:uid="{00000000-0005-0000-0000-00004D060000}"/>
    <cellStyle name="_2001년만_~MF2110_오리지날최종-경보국설계서(철관주2003.2.6)_공사비" xfId="1615" xr:uid="{00000000-0005-0000-0000-00004E060000}"/>
    <cellStyle name="_2001년만_~MF2110_오리지날최종-경보국설계서(철관주2003.2.6)_공사비(소각장향후)" xfId="1616" xr:uid="{00000000-0005-0000-0000-00004F060000}"/>
    <cellStyle name="_2001년만_~MF2110_오리지날최종-경보국설계서(철관주2003.2.6)_공사비(소각장향후)_공사비(소각장향후)1" xfId="1617" xr:uid="{00000000-0005-0000-0000-000050060000}"/>
    <cellStyle name="_2001년만_~MF2110_오리지날최종-경보국설계서(철관주2003.2.6)_공사비(현재)" xfId="1618" xr:uid="{00000000-0005-0000-0000-000051060000}"/>
    <cellStyle name="_2001년만_~MF2110_오리지날최종-경보국설계서(철관주2003.2.6)_공사비(현재)_공사비rev1(civil)" xfId="1619" xr:uid="{00000000-0005-0000-0000-000052060000}"/>
    <cellStyle name="_2001년만_~MF2110_오리지날최종-경보국설계서(철관주2003.2.6)_공사비_공사비(현재)" xfId="1620" xr:uid="{00000000-0005-0000-0000-000053060000}"/>
    <cellStyle name="_2001년만_~MF2110_오리지날최종-경보국설계서(철관주2003.2.6)_공사비_공사비rev1" xfId="1621" xr:uid="{00000000-0005-0000-0000-000054060000}"/>
    <cellStyle name="_2001년만_~MF2110_오리지날최종-경보국설계서(철관주2003.2.6)_공사비_공사비rev1(civil)" xfId="1622" xr:uid="{00000000-0005-0000-0000-000055060000}"/>
    <cellStyle name="_2001년만_~MF2110_오리지날최종-경보국설계서(철관주2003.2.6)_노출500A배관공사비(040305)" xfId="1623" xr:uid="{00000000-0005-0000-0000-000056060000}"/>
    <cellStyle name="_2001년만_~MF2110_오리지날최종-경보국설계서(철관주2003.2.9) (version 2)" xfId="1624" xr:uid="{00000000-0005-0000-0000-000057060000}"/>
    <cellStyle name="_2001년만_~MF2110_오리지날최종-경보국설계서(철관주2003.2.9) (version 2)_공사비" xfId="1625" xr:uid="{00000000-0005-0000-0000-000058060000}"/>
    <cellStyle name="_2001년만_~MF2110_오리지날최종-경보국설계서(철관주2003.2.9) (version 2)_공사비(소각장향후)" xfId="1626" xr:uid="{00000000-0005-0000-0000-000059060000}"/>
    <cellStyle name="_2001년만_~MF2110_오리지날최종-경보국설계서(철관주2003.2.9) (version 2)_공사비(소각장향후)_공사비(소각장향후)1" xfId="1627" xr:uid="{00000000-0005-0000-0000-00005A060000}"/>
    <cellStyle name="_2001년만_~MF2110_오리지날최종-경보국설계서(철관주2003.2.9) (version 2)_공사비(현재)" xfId="1628" xr:uid="{00000000-0005-0000-0000-00005B060000}"/>
    <cellStyle name="_2001년만_~MF2110_오리지날최종-경보국설계서(철관주2003.2.9) (version 2)_공사비(현재)_공사비rev1(civil)" xfId="1629" xr:uid="{00000000-0005-0000-0000-00005C060000}"/>
    <cellStyle name="_2001년만_~MF2110_오리지날최종-경보국설계서(철관주2003.2.9) (version 2)_공사비_공사비(현재)" xfId="1630" xr:uid="{00000000-0005-0000-0000-00005D060000}"/>
    <cellStyle name="_2001년만_~MF2110_오리지날최종-경보국설계서(철관주2003.2.9) (version 2)_공사비_공사비rev1" xfId="1631" xr:uid="{00000000-0005-0000-0000-00005E060000}"/>
    <cellStyle name="_2001년만_~MF2110_오리지날최종-경보국설계서(철관주2003.2.9) (version 2)_공사비_공사비rev1(civil)" xfId="1632" xr:uid="{00000000-0005-0000-0000-00005F060000}"/>
    <cellStyle name="_2001년만_~MF2110_오리지날최종-경보국설계서(철관주2003.2.9) (version 2)_노출500A배관공사비(040305)" xfId="1633" xr:uid="{00000000-0005-0000-0000-000060060000}"/>
    <cellStyle name="_2001년만_~MF2110_옥곡수량" xfId="1634" xr:uid="{00000000-0005-0000-0000-000061060000}"/>
    <cellStyle name="_2001년만_~MF2110_옥곡수량_공사비" xfId="1635" xr:uid="{00000000-0005-0000-0000-000062060000}"/>
    <cellStyle name="_2001년만_~MF2110_옥곡수량_공사비(소각장향후)" xfId="1636" xr:uid="{00000000-0005-0000-0000-000063060000}"/>
    <cellStyle name="_2001년만_~MF2110_옥곡수량_공사비(소각장향후)_공사비(소각장향후)1" xfId="1637" xr:uid="{00000000-0005-0000-0000-000064060000}"/>
    <cellStyle name="_2001년만_~MF2110_옥곡수량_공사비(현재)" xfId="1638" xr:uid="{00000000-0005-0000-0000-000065060000}"/>
    <cellStyle name="_2001년만_~MF2110_옥곡수량_공사비(현재)_공사비rev1(civil)" xfId="1639" xr:uid="{00000000-0005-0000-0000-000066060000}"/>
    <cellStyle name="_2001년만_~MF2110_옥곡수량_공사비_공사비(현재)" xfId="1640" xr:uid="{00000000-0005-0000-0000-000067060000}"/>
    <cellStyle name="_2001년만_~MF2110_옥곡수량_공사비_공사비rev1" xfId="1641" xr:uid="{00000000-0005-0000-0000-000068060000}"/>
    <cellStyle name="_2001년만_~MF2110_옥곡수량_공사비_공사비rev1(civil)" xfId="1642" xr:uid="{00000000-0005-0000-0000-000069060000}"/>
    <cellStyle name="_2001년만_~MF2110_옥곡수량_노출500A배관공사비(040305)" xfId="1643" xr:uid="{00000000-0005-0000-0000-00006A060000}"/>
    <cellStyle name="_2001년만_~MF2110_전기-광양3단계(옥곡가압장)" xfId="1644" xr:uid="{00000000-0005-0000-0000-00006B060000}"/>
    <cellStyle name="_2001년만_~MF2110_전기-광양3단계(옥곡가압장)_공사비" xfId="1645" xr:uid="{00000000-0005-0000-0000-00006C060000}"/>
    <cellStyle name="_2001년만_~MF2110_전기-광양3단계(옥곡가압장)_공사비(소각장향후)" xfId="1646" xr:uid="{00000000-0005-0000-0000-00006D060000}"/>
    <cellStyle name="_2001년만_~MF2110_전기-광양3단계(옥곡가압장)_공사비(소각장향후)_공사비(소각장향후)1" xfId="1647" xr:uid="{00000000-0005-0000-0000-00006E060000}"/>
    <cellStyle name="_2001년만_~MF2110_전기-광양3단계(옥곡가압장)_공사비(현재)" xfId="1648" xr:uid="{00000000-0005-0000-0000-00006F060000}"/>
    <cellStyle name="_2001년만_~MF2110_전기-광양3단계(옥곡가압장)_공사비(현재)_공사비rev1(civil)" xfId="1649" xr:uid="{00000000-0005-0000-0000-000070060000}"/>
    <cellStyle name="_2001년만_~MF2110_전기-광양3단계(옥곡가압장)_공사비_공사비(현재)" xfId="1650" xr:uid="{00000000-0005-0000-0000-000071060000}"/>
    <cellStyle name="_2001년만_~MF2110_전기-광양3단계(옥곡가압장)_공사비_공사비rev1" xfId="1651" xr:uid="{00000000-0005-0000-0000-000072060000}"/>
    <cellStyle name="_2001년만_~MF2110_전기-광양3단계(옥곡가압장)_공사비_공사비rev1(civil)" xfId="1652" xr:uid="{00000000-0005-0000-0000-000073060000}"/>
    <cellStyle name="_2001년만_~MF2110_전기-광양3단계(옥곡가압장)_노출500A배관공사비(040305)" xfId="1653" xr:uid="{00000000-0005-0000-0000-000074060000}"/>
    <cellStyle name="_2001년만_~MF2110_전기방식" xfId="1654" xr:uid="{00000000-0005-0000-0000-000075060000}"/>
    <cellStyle name="_2001년만_~MF2110_전기방식_공사비" xfId="1655" xr:uid="{00000000-0005-0000-0000-000076060000}"/>
    <cellStyle name="_2001년만_~MF2110_전기방식_공사비(소각장향후)" xfId="1656" xr:uid="{00000000-0005-0000-0000-000077060000}"/>
    <cellStyle name="_2001년만_~MF2110_전기방식_공사비(소각장향후)_공사비(소각장향후)1" xfId="1657" xr:uid="{00000000-0005-0000-0000-000078060000}"/>
    <cellStyle name="_2001년만_~MF2110_전기방식_공사비(현재)" xfId="1658" xr:uid="{00000000-0005-0000-0000-000079060000}"/>
    <cellStyle name="_2001년만_~MF2110_전기방식_공사비(현재)_공사비rev1(civil)" xfId="1659" xr:uid="{00000000-0005-0000-0000-00007A060000}"/>
    <cellStyle name="_2001년만_~MF2110_전기방식_공사비_공사비(현재)" xfId="1660" xr:uid="{00000000-0005-0000-0000-00007B060000}"/>
    <cellStyle name="_2001년만_~MF2110_전기방식_공사비_공사비rev1" xfId="1661" xr:uid="{00000000-0005-0000-0000-00007C060000}"/>
    <cellStyle name="_2001년만_~MF2110_전기방식_공사비_공사비rev1(civil)" xfId="1662" xr:uid="{00000000-0005-0000-0000-00007D060000}"/>
    <cellStyle name="_2001년만_~MF2110_전기방식_노출500A배관공사비(040305)" xfId="1663" xr:uid="{00000000-0005-0000-0000-00007E060000}"/>
    <cellStyle name="_2001년만_~MF2110_전기-영천댐취수능력(2003.2.10) (version 1)" xfId="1664" xr:uid="{00000000-0005-0000-0000-00007F060000}"/>
    <cellStyle name="_2001년만_~MF2110_전기-영천댐취수능력(2003.2.10) (version 1)_공사비" xfId="1665" xr:uid="{00000000-0005-0000-0000-000080060000}"/>
    <cellStyle name="_2001년만_~MF2110_전기-영천댐취수능력(2003.2.10) (version 1)_공사비(소각장향후)" xfId="1666" xr:uid="{00000000-0005-0000-0000-000081060000}"/>
    <cellStyle name="_2001년만_~MF2110_전기-영천댐취수능력(2003.2.10) (version 1)_공사비(소각장향후)_공사비(소각장향후)1" xfId="1667" xr:uid="{00000000-0005-0000-0000-000082060000}"/>
    <cellStyle name="_2001년만_~MF2110_전기-영천댐취수능력(2003.2.10) (version 1)_공사비(현재)" xfId="1668" xr:uid="{00000000-0005-0000-0000-000083060000}"/>
    <cellStyle name="_2001년만_~MF2110_전기-영천댐취수능력(2003.2.10) (version 1)_공사비(현재)_공사비rev1(civil)" xfId="1669" xr:uid="{00000000-0005-0000-0000-000084060000}"/>
    <cellStyle name="_2001년만_~MF2110_전기-영천댐취수능력(2003.2.10) (version 1)_공사비_공사비(현재)" xfId="1670" xr:uid="{00000000-0005-0000-0000-000085060000}"/>
    <cellStyle name="_2001년만_~MF2110_전기-영천댐취수능력(2003.2.10) (version 1)_공사비_공사비rev1" xfId="1671" xr:uid="{00000000-0005-0000-0000-000086060000}"/>
    <cellStyle name="_2001년만_~MF2110_전기-영천댐취수능력(2003.2.10) (version 1)_공사비_공사비rev1(civil)" xfId="1672" xr:uid="{00000000-0005-0000-0000-000087060000}"/>
    <cellStyle name="_2001년만_~MF2110_전기-영천댐취수능력(2003.2.10) (version 1)_노출500A배관공사비(040305)" xfId="1673" xr:uid="{00000000-0005-0000-0000-000088060000}"/>
    <cellStyle name="_2001년만_~MF2110_최종실적(최종)" xfId="1674" xr:uid="{00000000-0005-0000-0000-000089060000}"/>
    <cellStyle name="_2001년만_~MF2110_최종실적(최종)_공사비" xfId="1675" xr:uid="{00000000-0005-0000-0000-00008A060000}"/>
    <cellStyle name="_2001년만_~MF2110_최종실적(최종)_공사비(소각장향후)" xfId="1676" xr:uid="{00000000-0005-0000-0000-00008B060000}"/>
    <cellStyle name="_2001년만_~MF2110_최종실적(최종)_공사비(소각장향후)_공사비(소각장향후)1" xfId="1677" xr:uid="{00000000-0005-0000-0000-00008C060000}"/>
    <cellStyle name="_2001년만_~MF2110_최종실적(최종)_공사비(현재)" xfId="1678" xr:uid="{00000000-0005-0000-0000-00008D060000}"/>
    <cellStyle name="_2001년만_~MF2110_최종실적(최종)_공사비(현재)_공사비rev1(civil)" xfId="1679" xr:uid="{00000000-0005-0000-0000-00008E060000}"/>
    <cellStyle name="_2001년만_~MF2110_최종실적(최종)_공사비_공사비(현재)" xfId="1680" xr:uid="{00000000-0005-0000-0000-00008F060000}"/>
    <cellStyle name="_2001년만_~MF2110_최종실적(최종)_공사비_공사비rev1" xfId="1681" xr:uid="{00000000-0005-0000-0000-000090060000}"/>
    <cellStyle name="_2001년만_~MF2110_최종실적(최종)_공사비_공사비rev1(civil)" xfId="1682" xr:uid="{00000000-0005-0000-0000-000091060000}"/>
    <cellStyle name="_2001년만_~MF2110_최종실적(최종)_노출500A배관공사비(040305)" xfId="1683" xr:uid="{00000000-0005-0000-0000-000092060000}"/>
    <cellStyle name="_2001년만_~MF2110_최종실적(최종)_영천댐수량산출" xfId="1684" xr:uid="{00000000-0005-0000-0000-000093060000}"/>
    <cellStyle name="_2001년만_~MF2110_최종실적(최종)_영천댐수량산출_공사비" xfId="1685" xr:uid="{00000000-0005-0000-0000-000094060000}"/>
    <cellStyle name="_2001년만_~MF2110_최종실적(최종)_영천댐수량산출_공사비(소각장향후)" xfId="1686" xr:uid="{00000000-0005-0000-0000-000095060000}"/>
    <cellStyle name="_2001년만_~MF2110_최종실적(최종)_영천댐수량산출_공사비(소각장향후)_공사비(소각장향후)1" xfId="1687" xr:uid="{00000000-0005-0000-0000-000096060000}"/>
    <cellStyle name="_2001년만_~MF2110_최종실적(최종)_영천댐수량산출_공사비(현재)" xfId="1688" xr:uid="{00000000-0005-0000-0000-000097060000}"/>
    <cellStyle name="_2001년만_~MF2110_최종실적(최종)_영천댐수량산출_공사비(현재)_공사비rev1(civil)" xfId="1689" xr:uid="{00000000-0005-0000-0000-000098060000}"/>
    <cellStyle name="_2001년만_~MF2110_최종실적(최종)_영천댐수량산출_공사비_공사비(현재)" xfId="1690" xr:uid="{00000000-0005-0000-0000-000099060000}"/>
    <cellStyle name="_2001년만_~MF2110_최종실적(최종)_영천댐수량산출_공사비_공사비rev1" xfId="1691" xr:uid="{00000000-0005-0000-0000-00009A060000}"/>
    <cellStyle name="_2001년만_~MF2110_최종실적(최종)_영천댐수량산출_공사비_공사비rev1(civil)" xfId="1692" xr:uid="{00000000-0005-0000-0000-00009B060000}"/>
    <cellStyle name="_2001년만_~MF2110_최종실적(최종)_영천댐수량산출_노출500A배관공사비(040305)" xfId="1693" xr:uid="{00000000-0005-0000-0000-00009C060000}"/>
    <cellStyle name="_2001년만_~MF373C" xfId="1694" xr:uid="{00000000-0005-0000-0000-00009D060000}"/>
    <cellStyle name="_2001년만_~MF373C_가설건축전기산출서" xfId="1695" xr:uid="{00000000-0005-0000-0000-00009E060000}"/>
    <cellStyle name="_2001년만_~MF373C_가설건축전기산출서_공사비" xfId="1696" xr:uid="{00000000-0005-0000-0000-00009F060000}"/>
    <cellStyle name="_2001년만_~MF373C_가설건축전기산출서_공사비(소각장향후)" xfId="1697" xr:uid="{00000000-0005-0000-0000-0000A0060000}"/>
    <cellStyle name="_2001년만_~MF373C_가설건축전기산출서_공사비(소각장향후)_공사비(소각장향후)1" xfId="1698" xr:uid="{00000000-0005-0000-0000-0000A1060000}"/>
    <cellStyle name="_2001년만_~MF373C_가설건축전기산출서_공사비(현재)" xfId="1699" xr:uid="{00000000-0005-0000-0000-0000A2060000}"/>
    <cellStyle name="_2001년만_~MF373C_가설건축전기산출서_공사비(현재)_공사비rev1(civil)" xfId="1700" xr:uid="{00000000-0005-0000-0000-0000A3060000}"/>
    <cellStyle name="_2001년만_~MF373C_가설건축전기산출서_공사비_공사비(현재)" xfId="1701" xr:uid="{00000000-0005-0000-0000-0000A4060000}"/>
    <cellStyle name="_2001년만_~MF373C_가설건축전기산출서_공사비_공사비rev1" xfId="1702" xr:uid="{00000000-0005-0000-0000-0000A5060000}"/>
    <cellStyle name="_2001년만_~MF373C_가설건축전기산출서_공사비_공사비rev1(civil)" xfId="1703" xr:uid="{00000000-0005-0000-0000-0000A6060000}"/>
    <cellStyle name="_2001년만_~MF373C_가설건축전기산출서_노출500A배관공사비(040305)" xfId="1704" xr:uid="{00000000-0005-0000-0000-0000A7060000}"/>
    <cellStyle name="_2001년만_~MF373C_가설동력수량산출" xfId="1705" xr:uid="{00000000-0005-0000-0000-0000A8060000}"/>
    <cellStyle name="_2001년만_~MF373C_가설동력수량산출_공사비" xfId="1706" xr:uid="{00000000-0005-0000-0000-0000A9060000}"/>
    <cellStyle name="_2001년만_~MF373C_가설동력수량산출_공사비(소각장향후)" xfId="1707" xr:uid="{00000000-0005-0000-0000-0000AA060000}"/>
    <cellStyle name="_2001년만_~MF373C_가설동력수량산출_공사비(소각장향후)_공사비(소각장향후)1" xfId="1708" xr:uid="{00000000-0005-0000-0000-0000AB060000}"/>
    <cellStyle name="_2001년만_~MF373C_가설동력수량산출_공사비(현재)" xfId="1709" xr:uid="{00000000-0005-0000-0000-0000AC060000}"/>
    <cellStyle name="_2001년만_~MF373C_가설동력수량산출_공사비(현재)_공사비rev1(civil)" xfId="1710" xr:uid="{00000000-0005-0000-0000-0000AD060000}"/>
    <cellStyle name="_2001년만_~MF373C_가설동력수량산출_공사비_공사비(현재)" xfId="1711" xr:uid="{00000000-0005-0000-0000-0000AE060000}"/>
    <cellStyle name="_2001년만_~MF373C_가설동력수량산출_공사비_공사비rev1" xfId="1712" xr:uid="{00000000-0005-0000-0000-0000AF060000}"/>
    <cellStyle name="_2001년만_~MF373C_가설동력수량산출_공사비_공사비rev1(civil)" xfId="1713" xr:uid="{00000000-0005-0000-0000-0000B0060000}"/>
    <cellStyle name="_2001년만_~MF373C_가설동력수량산출_노출500A배관공사비(040305)" xfId="1714" xr:uid="{00000000-0005-0000-0000-0000B1060000}"/>
    <cellStyle name="_2001년만_~MF373C_가설통신수량" xfId="1715" xr:uid="{00000000-0005-0000-0000-0000B2060000}"/>
    <cellStyle name="_2001년만_~MF373C_가설통신수량_공사비" xfId="1716" xr:uid="{00000000-0005-0000-0000-0000B3060000}"/>
    <cellStyle name="_2001년만_~MF373C_가설통신수량_공사비(소각장향후)" xfId="1717" xr:uid="{00000000-0005-0000-0000-0000B4060000}"/>
    <cellStyle name="_2001년만_~MF373C_가설통신수량_공사비(소각장향후)_공사비(소각장향후)1" xfId="1718" xr:uid="{00000000-0005-0000-0000-0000B5060000}"/>
    <cellStyle name="_2001년만_~MF373C_가설통신수량_공사비(현재)" xfId="1719" xr:uid="{00000000-0005-0000-0000-0000B6060000}"/>
    <cellStyle name="_2001년만_~MF373C_가설통신수량_공사비(현재)_공사비rev1(civil)" xfId="1720" xr:uid="{00000000-0005-0000-0000-0000B7060000}"/>
    <cellStyle name="_2001년만_~MF373C_가설통신수량_공사비_공사비(현재)" xfId="1721" xr:uid="{00000000-0005-0000-0000-0000B8060000}"/>
    <cellStyle name="_2001년만_~MF373C_가설통신수량_공사비_공사비rev1" xfId="1722" xr:uid="{00000000-0005-0000-0000-0000B9060000}"/>
    <cellStyle name="_2001년만_~MF373C_가설통신수량_공사비_공사비rev1(civil)" xfId="1723" xr:uid="{00000000-0005-0000-0000-0000BA060000}"/>
    <cellStyle name="_2001년만_~MF373C_가설통신수량_노출500A배관공사비(040305)" xfId="1724" xr:uid="{00000000-0005-0000-0000-0000BB060000}"/>
    <cellStyle name="_2001년만_~MF373C_경보국설계서(철관주2003.1.30최종)" xfId="1725" xr:uid="{00000000-0005-0000-0000-0000BC060000}"/>
    <cellStyle name="_2001년만_~MF373C_경보국설계서(철관주2003.1.30최종)_공사비" xfId="1726" xr:uid="{00000000-0005-0000-0000-0000BD060000}"/>
    <cellStyle name="_2001년만_~MF373C_경보국설계서(철관주2003.1.30최종)_공사비(소각장향후)" xfId="1727" xr:uid="{00000000-0005-0000-0000-0000BE060000}"/>
    <cellStyle name="_2001년만_~MF373C_경보국설계서(철관주2003.1.30최종)_공사비(소각장향후)_공사비(소각장향후)1" xfId="1728" xr:uid="{00000000-0005-0000-0000-0000BF060000}"/>
    <cellStyle name="_2001년만_~MF373C_경보국설계서(철관주2003.1.30최종)_공사비(현재)" xfId="1729" xr:uid="{00000000-0005-0000-0000-0000C0060000}"/>
    <cellStyle name="_2001년만_~MF373C_경보국설계서(철관주2003.1.30최종)_공사비(현재)_공사비rev1(civil)" xfId="1730" xr:uid="{00000000-0005-0000-0000-0000C1060000}"/>
    <cellStyle name="_2001년만_~MF373C_경보국설계서(철관주2003.1.30최종)_공사비_공사비(현재)" xfId="1731" xr:uid="{00000000-0005-0000-0000-0000C2060000}"/>
    <cellStyle name="_2001년만_~MF373C_경보국설계서(철관주2003.1.30최종)_공사비_공사비rev1" xfId="1732" xr:uid="{00000000-0005-0000-0000-0000C3060000}"/>
    <cellStyle name="_2001년만_~MF373C_경보국설계서(철관주2003.1.30최종)_공사비_공사비rev1(civil)" xfId="1733" xr:uid="{00000000-0005-0000-0000-0000C4060000}"/>
    <cellStyle name="_2001년만_~MF373C_경보국설계서(철관주2003.1.30최종)_노출500A배관공사비(040305)" xfId="1734" xr:uid="{00000000-0005-0000-0000-0000C5060000}"/>
    <cellStyle name="_2001년만_~MF373C_경보국설계서(철관주2003.1.30최종)_영천댐수량산출" xfId="1735" xr:uid="{00000000-0005-0000-0000-0000C6060000}"/>
    <cellStyle name="_2001년만_~MF373C_경보국설계서(철관주2003.1.30최종)_영천댐수량산출_공사비" xfId="1736" xr:uid="{00000000-0005-0000-0000-0000C7060000}"/>
    <cellStyle name="_2001년만_~MF373C_경보국설계서(철관주2003.1.30최종)_영천댐수량산출_공사비(소각장향후)" xfId="1737" xr:uid="{00000000-0005-0000-0000-0000C8060000}"/>
    <cellStyle name="_2001년만_~MF373C_경보국설계서(철관주2003.1.30최종)_영천댐수량산출_공사비(소각장향후)_공사비(소각장향후)1" xfId="1738" xr:uid="{00000000-0005-0000-0000-0000C9060000}"/>
    <cellStyle name="_2001년만_~MF373C_경보국설계서(철관주2003.1.30최종)_영천댐수량산출_공사비(현재)" xfId="1739" xr:uid="{00000000-0005-0000-0000-0000CA060000}"/>
    <cellStyle name="_2001년만_~MF373C_경보국설계서(철관주2003.1.30최종)_영천댐수량산출_공사비(현재)_공사비rev1(civil)" xfId="1740" xr:uid="{00000000-0005-0000-0000-0000CB060000}"/>
    <cellStyle name="_2001년만_~MF373C_경보국설계서(철관주2003.1.30최종)_영천댐수량산출_공사비_공사비(현재)" xfId="1741" xr:uid="{00000000-0005-0000-0000-0000CC060000}"/>
    <cellStyle name="_2001년만_~MF373C_경보국설계서(철관주2003.1.30최종)_영천댐수량산출_공사비_공사비rev1" xfId="1742" xr:uid="{00000000-0005-0000-0000-0000CD060000}"/>
    <cellStyle name="_2001년만_~MF373C_경보국설계서(철관주2003.1.30최종)_영천댐수량산출_공사비_공사비rev1(civil)" xfId="1743" xr:uid="{00000000-0005-0000-0000-0000CE060000}"/>
    <cellStyle name="_2001년만_~MF373C_경보국설계서(철관주2003.1.30최종)_영천댐수량산출_노출500A배관공사비(040305)" xfId="1744" xr:uid="{00000000-0005-0000-0000-0000CF060000}"/>
    <cellStyle name="_2001년만_~MF373C_공사비" xfId="1745" xr:uid="{00000000-0005-0000-0000-0000D0060000}"/>
    <cellStyle name="_2001년만_~MF373C_공사비(소각장향후)" xfId="1746" xr:uid="{00000000-0005-0000-0000-0000D1060000}"/>
    <cellStyle name="_2001년만_~MF373C_공사비(소각장향후)_공사비(소각장향후)1" xfId="1747" xr:uid="{00000000-0005-0000-0000-0000D2060000}"/>
    <cellStyle name="_2001년만_~MF373C_공사비(현재)" xfId="1748" xr:uid="{00000000-0005-0000-0000-0000D3060000}"/>
    <cellStyle name="_2001년만_~MF373C_공사비(현재)_공사비rev1(civil)" xfId="1749" xr:uid="{00000000-0005-0000-0000-0000D4060000}"/>
    <cellStyle name="_2001년만_~MF373C_공사비_공사비(현재)" xfId="1750" xr:uid="{00000000-0005-0000-0000-0000D5060000}"/>
    <cellStyle name="_2001년만_~MF373C_공사비_공사비rev1" xfId="1751" xr:uid="{00000000-0005-0000-0000-0000D6060000}"/>
    <cellStyle name="_2001년만_~MF373C_공사비_공사비rev1(civil)" xfId="1752" xr:uid="{00000000-0005-0000-0000-0000D7060000}"/>
    <cellStyle name="_2001년만_~MF373C_노출500A배관공사비(040305)" xfId="1753" xr:uid="{00000000-0005-0000-0000-0000D8060000}"/>
    <cellStyle name="_2001년만_~MF373C_영구동력수량산출" xfId="1754" xr:uid="{00000000-0005-0000-0000-0000D9060000}"/>
    <cellStyle name="_2001년만_~MF373C_영구동력수량산출_공사비" xfId="1755" xr:uid="{00000000-0005-0000-0000-0000DA060000}"/>
    <cellStyle name="_2001년만_~MF373C_영구동력수량산출_공사비(소각장향후)" xfId="1756" xr:uid="{00000000-0005-0000-0000-0000DB060000}"/>
    <cellStyle name="_2001년만_~MF373C_영구동력수량산출_공사비(소각장향후)_공사비(소각장향후)1" xfId="1757" xr:uid="{00000000-0005-0000-0000-0000DC060000}"/>
    <cellStyle name="_2001년만_~MF373C_영구동력수량산출_공사비(현재)" xfId="1758" xr:uid="{00000000-0005-0000-0000-0000DD060000}"/>
    <cellStyle name="_2001년만_~MF373C_영구동력수량산출_공사비(현재)_공사비rev1(civil)" xfId="1759" xr:uid="{00000000-0005-0000-0000-0000DE060000}"/>
    <cellStyle name="_2001년만_~MF373C_영구동력수량산출_공사비_공사비(현재)" xfId="1760" xr:uid="{00000000-0005-0000-0000-0000DF060000}"/>
    <cellStyle name="_2001년만_~MF373C_영구동력수량산출_공사비_공사비rev1" xfId="1761" xr:uid="{00000000-0005-0000-0000-0000E0060000}"/>
    <cellStyle name="_2001년만_~MF373C_영구동력수량산출_공사비_공사비rev1(civil)" xfId="1762" xr:uid="{00000000-0005-0000-0000-0000E1060000}"/>
    <cellStyle name="_2001년만_~MF373C_영구동력수량산출_노출500A배관공사비(040305)" xfId="1763" xr:uid="{00000000-0005-0000-0000-0000E2060000}"/>
    <cellStyle name="_2001년만_~MF373C_영천댐수량산출" xfId="1764" xr:uid="{00000000-0005-0000-0000-0000E3060000}"/>
    <cellStyle name="_2001년만_~MF373C_영천댐수량산출_공사비" xfId="1765" xr:uid="{00000000-0005-0000-0000-0000E4060000}"/>
    <cellStyle name="_2001년만_~MF373C_영천댐수량산출_공사비(소각장향후)" xfId="1766" xr:uid="{00000000-0005-0000-0000-0000E5060000}"/>
    <cellStyle name="_2001년만_~MF373C_영천댐수량산출_공사비(소각장향후)_공사비(소각장향후)1" xfId="1767" xr:uid="{00000000-0005-0000-0000-0000E6060000}"/>
    <cellStyle name="_2001년만_~MF373C_영천댐수량산출_공사비(현재)" xfId="1768" xr:uid="{00000000-0005-0000-0000-0000E7060000}"/>
    <cellStyle name="_2001년만_~MF373C_영천댐수량산출_공사비(현재)_공사비rev1(civil)" xfId="1769" xr:uid="{00000000-0005-0000-0000-0000E8060000}"/>
    <cellStyle name="_2001년만_~MF373C_영천댐수량산출_공사비_공사비(현재)" xfId="1770" xr:uid="{00000000-0005-0000-0000-0000E9060000}"/>
    <cellStyle name="_2001년만_~MF373C_영천댐수량산출_공사비_공사비rev1" xfId="1771" xr:uid="{00000000-0005-0000-0000-0000EA060000}"/>
    <cellStyle name="_2001년만_~MF373C_영천댐수량산출_공사비_공사비rev1(civil)" xfId="1772" xr:uid="{00000000-0005-0000-0000-0000EB060000}"/>
    <cellStyle name="_2001년만_~MF373C_영천댐수량산출_노출500A배관공사비(040305)" xfId="1773" xr:uid="{00000000-0005-0000-0000-0000EC060000}"/>
    <cellStyle name="_2001년만_~MF373C_오리지날최종-경보국설계서(철관주2003.2.13) (version 3) (version 1)" xfId="1774" xr:uid="{00000000-0005-0000-0000-0000ED060000}"/>
    <cellStyle name="_2001년만_~MF373C_오리지날최종-경보국설계서(철관주2003.2.13) (version 3) (version 1)_공사비" xfId="1775" xr:uid="{00000000-0005-0000-0000-0000EE060000}"/>
    <cellStyle name="_2001년만_~MF373C_오리지날최종-경보국설계서(철관주2003.2.13) (version 3) (version 1)_공사비(소각장향후)" xfId="1776" xr:uid="{00000000-0005-0000-0000-0000EF060000}"/>
    <cellStyle name="_2001년만_~MF373C_오리지날최종-경보국설계서(철관주2003.2.13) (version 3) (version 1)_공사비(소각장향후)_공사비(소각장향후)1" xfId="1777" xr:uid="{00000000-0005-0000-0000-0000F0060000}"/>
    <cellStyle name="_2001년만_~MF373C_오리지날최종-경보국설계서(철관주2003.2.13) (version 3) (version 1)_공사비(현재)" xfId="1778" xr:uid="{00000000-0005-0000-0000-0000F1060000}"/>
    <cellStyle name="_2001년만_~MF373C_오리지날최종-경보국설계서(철관주2003.2.13) (version 3) (version 1)_공사비(현재)_공사비rev1(civil)" xfId="1779" xr:uid="{00000000-0005-0000-0000-0000F2060000}"/>
    <cellStyle name="_2001년만_~MF373C_오리지날최종-경보국설계서(철관주2003.2.13) (version 3) (version 1)_공사비_공사비(현재)" xfId="1780" xr:uid="{00000000-0005-0000-0000-0000F3060000}"/>
    <cellStyle name="_2001년만_~MF373C_오리지날최종-경보국설계서(철관주2003.2.13) (version 3) (version 1)_공사비_공사비rev1" xfId="1781" xr:uid="{00000000-0005-0000-0000-0000F4060000}"/>
    <cellStyle name="_2001년만_~MF373C_오리지날최종-경보국설계서(철관주2003.2.13) (version 3) (version 1)_공사비_공사비rev1(civil)" xfId="1782" xr:uid="{00000000-0005-0000-0000-0000F5060000}"/>
    <cellStyle name="_2001년만_~MF373C_오리지날최종-경보국설계서(철관주2003.2.13) (version 3) (version 1)_노출500A배관공사비(040305)" xfId="1783" xr:uid="{00000000-0005-0000-0000-0000F6060000}"/>
    <cellStyle name="_2001년만_~MF373C_오리지날최종-경보국설계서(철관주2003.2.6)" xfId="1784" xr:uid="{00000000-0005-0000-0000-0000F7060000}"/>
    <cellStyle name="_2001년만_~MF373C_오리지날최종-경보국설계서(철관주2003.2.6)_공사비" xfId="1785" xr:uid="{00000000-0005-0000-0000-0000F8060000}"/>
    <cellStyle name="_2001년만_~MF373C_오리지날최종-경보국설계서(철관주2003.2.6)_공사비(소각장향후)" xfId="1786" xr:uid="{00000000-0005-0000-0000-0000F9060000}"/>
    <cellStyle name="_2001년만_~MF373C_오리지날최종-경보국설계서(철관주2003.2.6)_공사비(소각장향후)_공사비(소각장향후)1" xfId="1787" xr:uid="{00000000-0005-0000-0000-0000FA060000}"/>
    <cellStyle name="_2001년만_~MF373C_오리지날최종-경보국설계서(철관주2003.2.6)_공사비(현재)" xfId="1788" xr:uid="{00000000-0005-0000-0000-0000FB060000}"/>
    <cellStyle name="_2001년만_~MF373C_오리지날최종-경보국설계서(철관주2003.2.6)_공사비(현재)_공사비rev1(civil)" xfId="1789" xr:uid="{00000000-0005-0000-0000-0000FC060000}"/>
    <cellStyle name="_2001년만_~MF373C_오리지날최종-경보국설계서(철관주2003.2.6)_공사비_공사비(현재)" xfId="1790" xr:uid="{00000000-0005-0000-0000-0000FD060000}"/>
    <cellStyle name="_2001년만_~MF373C_오리지날최종-경보국설계서(철관주2003.2.6)_공사비_공사비rev1" xfId="1791" xr:uid="{00000000-0005-0000-0000-0000FE060000}"/>
    <cellStyle name="_2001년만_~MF373C_오리지날최종-경보국설계서(철관주2003.2.6)_공사비_공사비rev1(civil)" xfId="1792" xr:uid="{00000000-0005-0000-0000-0000FF060000}"/>
    <cellStyle name="_2001년만_~MF373C_오리지날최종-경보국설계서(철관주2003.2.6)_노출500A배관공사비(040305)" xfId="1793" xr:uid="{00000000-0005-0000-0000-000000070000}"/>
    <cellStyle name="_2001년만_~MF373C_오리지날최종-경보국설계서(철관주2003.2.9) (version 2)" xfId="1794" xr:uid="{00000000-0005-0000-0000-000001070000}"/>
    <cellStyle name="_2001년만_~MF373C_오리지날최종-경보국설계서(철관주2003.2.9) (version 2)_공사비" xfId="1795" xr:uid="{00000000-0005-0000-0000-000002070000}"/>
    <cellStyle name="_2001년만_~MF373C_오리지날최종-경보국설계서(철관주2003.2.9) (version 2)_공사비(소각장향후)" xfId="1796" xr:uid="{00000000-0005-0000-0000-000003070000}"/>
    <cellStyle name="_2001년만_~MF373C_오리지날최종-경보국설계서(철관주2003.2.9) (version 2)_공사비(소각장향후)_공사비(소각장향후)1" xfId="1797" xr:uid="{00000000-0005-0000-0000-000004070000}"/>
    <cellStyle name="_2001년만_~MF373C_오리지날최종-경보국설계서(철관주2003.2.9) (version 2)_공사비(현재)" xfId="1798" xr:uid="{00000000-0005-0000-0000-000005070000}"/>
    <cellStyle name="_2001년만_~MF373C_오리지날최종-경보국설계서(철관주2003.2.9) (version 2)_공사비(현재)_공사비rev1(civil)" xfId="1799" xr:uid="{00000000-0005-0000-0000-000006070000}"/>
    <cellStyle name="_2001년만_~MF373C_오리지날최종-경보국설계서(철관주2003.2.9) (version 2)_공사비_공사비(현재)" xfId="1800" xr:uid="{00000000-0005-0000-0000-000007070000}"/>
    <cellStyle name="_2001년만_~MF373C_오리지날최종-경보국설계서(철관주2003.2.9) (version 2)_공사비_공사비rev1" xfId="1801" xr:uid="{00000000-0005-0000-0000-000008070000}"/>
    <cellStyle name="_2001년만_~MF373C_오리지날최종-경보국설계서(철관주2003.2.9) (version 2)_공사비_공사비rev1(civil)" xfId="1802" xr:uid="{00000000-0005-0000-0000-000009070000}"/>
    <cellStyle name="_2001년만_~MF373C_오리지날최종-경보국설계서(철관주2003.2.9) (version 2)_노출500A배관공사비(040305)" xfId="1803" xr:uid="{00000000-0005-0000-0000-00000A070000}"/>
    <cellStyle name="_2001년만_~MF373C_옥곡수량" xfId="1804" xr:uid="{00000000-0005-0000-0000-00000B070000}"/>
    <cellStyle name="_2001년만_~MF373C_옥곡수량_공사비" xfId="1805" xr:uid="{00000000-0005-0000-0000-00000C070000}"/>
    <cellStyle name="_2001년만_~MF373C_옥곡수량_공사비(소각장향후)" xfId="1806" xr:uid="{00000000-0005-0000-0000-00000D070000}"/>
    <cellStyle name="_2001년만_~MF373C_옥곡수량_공사비(소각장향후)_공사비(소각장향후)1" xfId="1807" xr:uid="{00000000-0005-0000-0000-00000E070000}"/>
    <cellStyle name="_2001년만_~MF373C_옥곡수량_공사비(현재)" xfId="1808" xr:uid="{00000000-0005-0000-0000-00000F070000}"/>
    <cellStyle name="_2001년만_~MF373C_옥곡수량_공사비(현재)_공사비rev1(civil)" xfId="1809" xr:uid="{00000000-0005-0000-0000-000010070000}"/>
    <cellStyle name="_2001년만_~MF373C_옥곡수량_공사비_공사비(현재)" xfId="1810" xr:uid="{00000000-0005-0000-0000-000011070000}"/>
    <cellStyle name="_2001년만_~MF373C_옥곡수량_공사비_공사비rev1" xfId="1811" xr:uid="{00000000-0005-0000-0000-000012070000}"/>
    <cellStyle name="_2001년만_~MF373C_옥곡수량_공사비_공사비rev1(civil)" xfId="1812" xr:uid="{00000000-0005-0000-0000-000013070000}"/>
    <cellStyle name="_2001년만_~MF373C_옥곡수량_노출500A배관공사비(040305)" xfId="1813" xr:uid="{00000000-0005-0000-0000-000014070000}"/>
    <cellStyle name="_2001년만_~MF373C_전기-광양3단계(옥곡가압장)" xfId="1814" xr:uid="{00000000-0005-0000-0000-000015070000}"/>
    <cellStyle name="_2001년만_~MF373C_전기-광양3단계(옥곡가압장)_공사비" xfId="1815" xr:uid="{00000000-0005-0000-0000-000016070000}"/>
    <cellStyle name="_2001년만_~MF373C_전기-광양3단계(옥곡가압장)_공사비(소각장향후)" xfId="1816" xr:uid="{00000000-0005-0000-0000-000017070000}"/>
    <cellStyle name="_2001년만_~MF373C_전기-광양3단계(옥곡가압장)_공사비(소각장향후)_공사비(소각장향후)1" xfId="1817" xr:uid="{00000000-0005-0000-0000-000018070000}"/>
    <cellStyle name="_2001년만_~MF373C_전기-광양3단계(옥곡가압장)_공사비(현재)" xfId="1818" xr:uid="{00000000-0005-0000-0000-000019070000}"/>
    <cellStyle name="_2001년만_~MF373C_전기-광양3단계(옥곡가압장)_공사비(현재)_공사비rev1(civil)" xfId="1819" xr:uid="{00000000-0005-0000-0000-00001A070000}"/>
    <cellStyle name="_2001년만_~MF373C_전기-광양3단계(옥곡가압장)_공사비_공사비(현재)" xfId="1820" xr:uid="{00000000-0005-0000-0000-00001B070000}"/>
    <cellStyle name="_2001년만_~MF373C_전기-광양3단계(옥곡가압장)_공사비_공사비rev1" xfId="1821" xr:uid="{00000000-0005-0000-0000-00001C070000}"/>
    <cellStyle name="_2001년만_~MF373C_전기-광양3단계(옥곡가압장)_공사비_공사비rev1(civil)" xfId="1822" xr:uid="{00000000-0005-0000-0000-00001D070000}"/>
    <cellStyle name="_2001년만_~MF373C_전기-광양3단계(옥곡가압장)_노출500A배관공사비(040305)" xfId="1823" xr:uid="{00000000-0005-0000-0000-00001E070000}"/>
    <cellStyle name="_2001년만_~MF373C_전기방식" xfId="1824" xr:uid="{00000000-0005-0000-0000-00001F070000}"/>
    <cellStyle name="_2001년만_~MF373C_전기방식_공사비" xfId="1825" xr:uid="{00000000-0005-0000-0000-000020070000}"/>
    <cellStyle name="_2001년만_~MF373C_전기방식_공사비(소각장향후)" xfId="1826" xr:uid="{00000000-0005-0000-0000-000021070000}"/>
    <cellStyle name="_2001년만_~MF373C_전기방식_공사비(소각장향후)_공사비(소각장향후)1" xfId="1827" xr:uid="{00000000-0005-0000-0000-000022070000}"/>
    <cellStyle name="_2001년만_~MF373C_전기방식_공사비(현재)" xfId="1828" xr:uid="{00000000-0005-0000-0000-000023070000}"/>
    <cellStyle name="_2001년만_~MF373C_전기방식_공사비(현재)_공사비rev1(civil)" xfId="1829" xr:uid="{00000000-0005-0000-0000-000024070000}"/>
    <cellStyle name="_2001년만_~MF373C_전기방식_공사비_공사비(현재)" xfId="1830" xr:uid="{00000000-0005-0000-0000-000025070000}"/>
    <cellStyle name="_2001년만_~MF373C_전기방식_공사비_공사비rev1" xfId="1831" xr:uid="{00000000-0005-0000-0000-000026070000}"/>
    <cellStyle name="_2001년만_~MF373C_전기방식_공사비_공사비rev1(civil)" xfId="1832" xr:uid="{00000000-0005-0000-0000-000027070000}"/>
    <cellStyle name="_2001년만_~MF373C_전기방식_노출500A배관공사비(040305)" xfId="1833" xr:uid="{00000000-0005-0000-0000-000028070000}"/>
    <cellStyle name="_2001년만_~MF373C_전기-영천댐취수능력(2003.2.10) (version 1)" xfId="1834" xr:uid="{00000000-0005-0000-0000-000029070000}"/>
    <cellStyle name="_2001년만_~MF373C_전기-영천댐취수능력(2003.2.10) (version 1)_공사비" xfId="1835" xr:uid="{00000000-0005-0000-0000-00002A070000}"/>
    <cellStyle name="_2001년만_~MF373C_전기-영천댐취수능력(2003.2.10) (version 1)_공사비(소각장향후)" xfId="1836" xr:uid="{00000000-0005-0000-0000-00002B070000}"/>
    <cellStyle name="_2001년만_~MF373C_전기-영천댐취수능력(2003.2.10) (version 1)_공사비(소각장향후)_공사비(소각장향후)1" xfId="1837" xr:uid="{00000000-0005-0000-0000-00002C070000}"/>
    <cellStyle name="_2001년만_~MF373C_전기-영천댐취수능력(2003.2.10) (version 1)_공사비(현재)" xfId="1838" xr:uid="{00000000-0005-0000-0000-00002D070000}"/>
    <cellStyle name="_2001년만_~MF373C_전기-영천댐취수능력(2003.2.10) (version 1)_공사비(현재)_공사비rev1(civil)" xfId="1839" xr:uid="{00000000-0005-0000-0000-00002E070000}"/>
    <cellStyle name="_2001년만_~MF373C_전기-영천댐취수능력(2003.2.10) (version 1)_공사비_공사비(현재)" xfId="1840" xr:uid="{00000000-0005-0000-0000-00002F070000}"/>
    <cellStyle name="_2001년만_~MF373C_전기-영천댐취수능력(2003.2.10) (version 1)_공사비_공사비rev1" xfId="1841" xr:uid="{00000000-0005-0000-0000-000030070000}"/>
    <cellStyle name="_2001년만_~MF373C_전기-영천댐취수능력(2003.2.10) (version 1)_공사비_공사비rev1(civil)" xfId="1842" xr:uid="{00000000-0005-0000-0000-000031070000}"/>
    <cellStyle name="_2001년만_~MF373C_전기-영천댐취수능력(2003.2.10) (version 1)_노출500A배관공사비(040305)" xfId="1843" xr:uid="{00000000-0005-0000-0000-000032070000}"/>
    <cellStyle name="_2001년만_~MF373C_최종실적(최종)" xfId="1844" xr:uid="{00000000-0005-0000-0000-000033070000}"/>
    <cellStyle name="_2001년만_~MF373C_최종실적(최종)_공사비" xfId="1845" xr:uid="{00000000-0005-0000-0000-000034070000}"/>
    <cellStyle name="_2001년만_~MF373C_최종실적(최종)_공사비(소각장향후)" xfId="1846" xr:uid="{00000000-0005-0000-0000-000035070000}"/>
    <cellStyle name="_2001년만_~MF373C_최종실적(최종)_공사비(소각장향후)_공사비(소각장향후)1" xfId="1847" xr:uid="{00000000-0005-0000-0000-000036070000}"/>
    <cellStyle name="_2001년만_~MF373C_최종실적(최종)_공사비(현재)" xfId="1848" xr:uid="{00000000-0005-0000-0000-000037070000}"/>
    <cellStyle name="_2001년만_~MF373C_최종실적(최종)_공사비(현재)_공사비rev1(civil)" xfId="1849" xr:uid="{00000000-0005-0000-0000-000038070000}"/>
    <cellStyle name="_2001년만_~MF373C_최종실적(최종)_공사비_공사비(현재)" xfId="1850" xr:uid="{00000000-0005-0000-0000-000039070000}"/>
    <cellStyle name="_2001년만_~MF373C_최종실적(최종)_공사비_공사비rev1" xfId="1851" xr:uid="{00000000-0005-0000-0000-00003A070000}"/>
    <cellStyle name="_2001년만_~MF373C_최종실적(최종)_공사비_공사비rev1(civil)" xfId="1852" xr:uid="{00000000-0005-0000-0000-00003B070000}"/>
    <cellStyle name="_2001년만_~MF373C_최종실적(최종)_노출500A배관공사비(040305)" xfId="1853" xr:uid="{00000000-0005-0000-0000-00003C070000}"/>
    <cellStyle name="_2001년만_~MF373C_최종실적(최종)_영천댐수량산출" xfId="1854" xr:uid="{00000000-0005-0000-0000-00003D070000}"/>
    <cellStyle name="_2001년만_~MF373C_최종실적(최종)_영천댐수량산출_공사비" xfId="1855" xr:uid="{00000000-0005-0000-0000-00003E070000}"/>
    <cellStyle name="_2001년만_~MF373C_최종실적(최종)_영천댐수량산출_공사비(소각장향후)" xfId="1856" xr:uid="{00000000-0005-0000-0000-00003F070000}"/>
    <cellStyle name="_2001년만_~MF373C_최종실적(최종)_영천댐수량산출_공사비(소각장향후)_공사비(소각장향후)1" xfId="1857" xr:uid="{00000000-0005-0000-0000-000040070000}"/>
    <cellStyle name="_2001년만_~MF373C_최종실적(최종)_영천댐수량산출_공사비(현재)" xfId="1858" xr:uid="{00000000-0005-0000-0000-000041070000}"/>
    <cellStyle name="_2001년만_~MF373C_최종실적(최종)_영천댐수량산출_공사비(현재)_공사비rev1(civil)" xfId="1859" xr:uid="{00000000-0005-0000-0000-000042070000}"/>
    <cellStyle name="_2001년만_~MF373C_최종실적(최종)_영천댐수량산출_공사비_공사비(현재)" xfId="1860" xr:uid="{00000000-0005-0000-0000-000043070000}"/>
    <cellStyle name="_2001년만_~MF373C_최종실적(최종)_영천댐수량산출_공사비_공사비rev1" xfId="1861" xr:uid="{00000000-0005-0000-0000-000044070000}"/>
    <cellStyle name="_2001년만_~MF373C_최종실적(최종)_영천댐수량산출_공사비_공사비rev1(civil)" xfId="1862" xr:uid="{00000000-0005-0000-0000-000045070000}"/>
    <cellStyle name="_2001년만_~MF373C_최종실적(최종)_영천댐수량산출_노출500A배관공사비(040305)" xfId="1863" xr:uid="{00000000-0005-0000-0000-000046070000}"/>
    <cellStyle name="_2001년만_2001예산배정액 및 내역2" xfId="1864" xr:uid="{00000000-0005-0000-0000-000047070000}"/>
    <cellStyle name="_2001년만_2001예산배정액 및 내역2_가설건축전기산출서" xfId="1865" xr:uid="{00000000-0005-0000-0000-000048070000}"/>
    <cellStyle name="_2001년만_2001예산배정액 및 내역2_가설건축전기산출서_공사비" xfId="1866" xr:uid="{00000000-0005-0000-0000-000049070000}"/>
    <cellStyle name="_2001년만_2001예산배정액 및 내역2_가설건축전기산출서_공사비(소각장향후)" xfId="1867" xr:uid="{00000000-0005-0000-0000-00004A070000}"/>
    <cellStyle name="_2001년만_2001예산배정액 및 내역2_가설건축전기산출서_공사비(소각장향후)_공사비(소각장향후)1" xfId="1868" xr:uid="{00000000-0005-0000-0000-00004B070000}"/>
    <cellStyle name="_2001년만_2001예산배정액 및 내역2_가설건축전기산출서_공사비(현재)" xfId="1869" xr:uid="{00000000-0005-0000-0000-00004C070000}"/>
    <cellStyle name="_2001년만_2001예산배정액 및 내역2_가설건축전기산출서_공사비(현재)_공사비rev1(civil)" xfId="1870" xr:uid="{00000000-0005-0000-0000-00004D070000}"/>
    <cellStyle name="_2001년만_2001예산배정액 및 내역2_가설건축전기산출서_공사비_공사비(현재)" xfId="1871" xr:uid="{00000000-0005-0000-0000-00004E070000}"/>
    <cellStyle name="_2001년만_2001예산배정액 및 내역2_가설건축전기산출서_공사비_공사비rev1" xfId="1872" xr:uid="{00000000-0005-0000-0000-00004F070000}"/>
    <cellStyle name="_2001년만_2001예산배정액 및 내역2_가설건축전기산출서_공사비_공사비rev1(civil)" xfId="1873" xr:uid="{00000000-0005-0000-0000-000050070000}"/>
    <cellStyle name="_2001년만_2001예산배정액 및 내역2_가설건축전기산출서_노출500A배관공사비(040305)" xfId="1874" xr:uid="{00000000-0005-0000-0000-000051070000}"/>
    <cellStyle name="_2001년만_2001예산배정액 및 내역2_가설동력수량산출" xfId="1875" xr:uid="{00000000-0005-0000-0000-000052070000}"/>
    <cellStyle name="_2001년만_2001예산배정액 및 내역2_가설동력수량산출_공사비" xfId="1876" xr:uid="{00000000-0005-0000-0000-000053070000}"/>
    <cellStyle name="_2001년만_2001예산배정액 및 내역2_가설동력수량산출_공사비(소각장향후)" xfId="1877" xr:uid="{00000000-0005-0000-0000-000054070000}"/>
    <cellStyle name="_2001년만_2001예산배정액 및 내역2_가설동력수량산출_공사비(소각장향후)_공사비(소각장향후)1" xfId="1878" xr:uid="{00000000-0005-0000-0000-000055070000}"/>
    <cellStyle name="_2001년만_2001예산배정액 및 내역2_가설동력수량산출_공사비(현재)" xfId="1879" xr:uid="{00000000-0005-0000-0000-000056070000}"/>
    <cellStyle name="_2001년만_2001예산배정액 및 내역2_가설동력수량산출_공사비(현재)_공사비rev1(civil)" xfId="1880" xr:uid="{00000000-0005-0000-0000-000057070000}"/>
    <cellStyle name="_2001년만_2001예산배정액 및 내역2_가설동력수량산출_공사비_공사비(현재)" xfId="1881" xr:uid="{00000000-0005-0000-0000-000058070000}"/>
    <cellStyle name="_2001년만_2001예산배정액 및 내역2_가설동력수량산출_공사비_공사비rev1" xfId="1882" xr:uid="{00000000-0005-0000-0000-000059070000}"/>
    <cellStyle name="_2001년만_2001예산배정액 및 내역2_가설동력수량산출_공사비_공사비rev1(civil)" xfId="1883" xr:uid="{00000000-0005-0000-0000-00005A070000}"/>
    <cellStyle name="_2001년만_2001예산배정액 및 내역2_가설동력수량산출_노출500A배관공사비(040305)" xfId="1884" xr:uid="{00000000-0005-0000-0000-00005B070000}"/>
    <cellStyle name="_2001년만_2001예산배정액 및 내역2_가설통신수량" xfId="1885" xr:uid="{00000000-0005-0000-0000-00005C070000}"/>
    <cellStyle name="_2001년만_2001예산배정액 및 내역2_가설통신수량_공사비" xfId="1886" xr:uid="{00000000-0005-0000-0000-00005D070000}"/>
    <cellStyle name="_2001년만_2001예산배정액 및 내역2_가설통신수량_공사비(소각장향후)" xfId="1887" xr:uid="{00000000-0005-0000-0000-00005E070000}"/>
    <cellStyle name="_2001년만_2001예산배정액 및 내역2_가설통신수량_공사비(소각장향후)_공사비(소각장향후)1" xfId="1888" xr:uid="{00000000-0005-0000-0000-00005F070000}"/>
    <cellStyle name="_2001년만_2001예산배정액 및 내역2_가설통신수량_공사비(현재)" xfId="1889" xr:uid="{00000000-0005-0000-0000-000060070000}"/>
    <cellStyle name="_2001년만_2001예산배정액 및 내역2_가설통신수량_공사비(현재)_공사비rev1(civil)" xfId="1890" xr:uid="{00000000-0005-0000-0000-000061070000}"/>
    <cellStyle name="_2001년만_2001예산배정액 및 내역2_가설통신수량_공사비_공사비(현재)" xfId="1891" xr:uid="{00000000-0005-0000-0000-000062070000}"/>
    <cellStyle name="_2001년만_2001예산배정액 및 내역2_가설통신수량_공사비_공사비rev1" xfId="1892" xr:uid="{00000000-0005-0000-0000-000063070000}"/>
    <cellStyle name="_2001년만_2001예산배정액 및 내역2_가설통신수량_공사비_공사비rev1(civil)" xfId="1893" xr:uid="{00000000-0005-0000-0000-000064070000}"/>
    <cellStyle name="_2001년만_2001예산배정액 및 내역2_가설통신수량_노출500A배관공사비(040305)" xfId="1894" xr:uid="{00000000-0005-0000-0000-000065070000}"/>
    <cellStyle name="_2001년만_2001예산배정액 및 내역2_경보국설계서(철관주2003.1.30최종)" xfId="1895" xr:uid="{00000000-0005-0000-0000-000066070000}"/>
    <cellStyle name="_2001년만_2001예산배정액 및 내역2_경보국설계서(철관주2003.1.30최종)_공사비" xfId="1896" xr:uid="{00000000-0005-0000-0000-000067070000}"/>
    <cellStyle name="_2001년만_2001예산배정액 및 내역2_경보국설계서(철관주2003.1.30최종)_공사비(소각장향후)" xfId="1897" xr:uid="{00000000-0005-0000-0000-000068070000}"/>
    <cellStyle name="_2001년만_2001예산배정액 및 내역2_경보국설계서(철관주2003.1.30최종)_공사비(소각장향후)_공사비(소각장향후)1" xfId="1898" xr:uid="{00000000-0005-0000-0000-000069070000}"/>
    <cellStyle name="_2001년만_2001예산배정액 및 내역2_경보국설계서(철관주2003.1.30최종)_공사비(현재)" xfId="1899" xr:uid="{00000000-0005-0000-0000-00006A070000}"/>
    <cellStyle name="_2001년만_2001예산배정액 및 내역2_경보국설계서(철관주2003.1.30최종)_공사비(현재)_공사비rev1(civil)" xfId="1900" xr:uid="{00000000-0005-0000-0000-00006B070000}"/>
    <cellStyle name="_2001년만_2001예산배정액 및 내역2_경보국설계서(철관주2003.1.30최종)_공사비_공사비(현재)" xfId="1901" xr:uid="{00000000-0005-0000-0000-00006C070000}"/>
    <cellStyle name="_2001년만_2001예산배정액 및 내역2_경보국설계서(철관주2003.1.30최종)_공사비_공사비rev1" xfId="1902" xr:uid="{00000000-0005-0000-0000-00006D070000}"/>
    <cellStyle name="_2001년만_2001예산배정액 및 내역2_경보국설계서(철관주2003.1.30최종)_공사비_공사비rev1(civil)" xfId="1903" xr:uid="{00000000-0005-0000-0000-00006E070000}"/>
    <cellStyle name="_2001년만_2001예산배정액 및 내역2_경보국설계서(철관주2003.1.30최종)_노출500A배관공사비(040305)" xfId="1904" xr:uid="{00000000-0005-0000-0000-00006F070000}"/>
    <cellStyle name="_2001년만_2001예산배정액 및 내역2_경보국설계서(철관주2003.1.30최종)_영천댐수량산출" xfId="1905" xr:uid="{00000000-0005-0000-0000-000070070000}"/>
    <cellStyle name="_2001년만_2001예산배정액 및 내역2_경보국설계서(철관주2003.1.30최종)_영천댐수량산출_공사비" xfId="1906" xr:uid="{00000000-0005-0000-0000-000071070000}"/>
    <cellStyle name="_2001년만_2001예산배정액 및 내역2_경보국설계서(철관주2003.1.30최종)_영천댐수량산출_공사비(소각장향후)" xfId="1907" xr:uid="{00000000-0005-0000-0000-000072070000}"/>
    <cellStyle name="_2001년만_2001예산배정액 및 내역2_경보국설계서(철관주2003.1.30최종)_영천댐수량산출_공사비(소각장향후)_공사비(소각장향후)1" xfId="1908" xr:uid="{00000000-0005-0000-0000-000073070000}"/>
    <cellStyle name="_2001년만_2001예산배정액 및 내역2_경보국설계서(철관주2003.1.30최종)_영천댐수량산출_공사비(현재)" xfId="1909" xr:uid="{00000000-0005-0000-0000-000074070000}"/>
    <cellStyle name="_2001년만_2001예산배정액 및 내역2_경보국설계서(철관주2003.1.30최종)_영천댐수량산출_공사비(현재)_공사비rev1(civil)" xfId="1910" xr:uid="{00000000-0005-0000-0000-000075070000}"/>
    <cellStyle name="_2001년만_2001예산배정액 및 내역2_경보국설계서(철관주2003.1.30최종)_영천댐수량산출_공사비_공사비(현재)" xfId="1911" xr:uid="{00000000-0005-0000-0000-000076070000}"/>
    <cellStyle name="_2001년만_2001예산배정액 및 내역2_경보국설계서(철관주2003.1.30최종)_영천댐수량산출_공사비_공사비rev1" xfId="1912" xr:uid="{00000000-0005-0000-0000-000077070000}"/>
    <cellStyle name="_2001년만_2001예산배정액 및 내역2_경보국설계서(철관주2003.1.30최종)_영천댐수량산출_공사비_공사비rev1(civil)" xfId="1913" xr:uid="{00000000-0005-0000-0000-000078070000}"/>
    <cellStyle name="_2001년만_2001예산배정액 및 내역2_경보국설계서(철관주2003.1.30최종)_영천댐수량산출_노출500A배관공사비(040305)" xfId="1914" xr:uid="{00000000-0005-0000-0000-000079070000}"/>
    <cellStyle name="_2001년만_2001예산배정액 및 내역2_공사비" xfId="1915" xr:uid="{00000000-0005-0000-0000-00007A070000}"/>
    <cellStyle name="_2001년만_2001예산배정액 및 내역2_공사비(소각장향후)" xfId="1916" xr:uid="{00000000-0005-0000-0000-00007B070000}"/>
    <cellStyle name="_2001년만_2001예산배정액 및 내역2_공사비(소각장향후)_공사비(소각장향후)1" xfId="1917" xr:uid="{00000000-0005-0000-0000-00007C070000}"/>
    <cellStyle name="_2001년만_2001예산배정액 및 내역2_공사비(현재)" xfId="1918" xr:uid="{00000000-0005-0000-0000-00007D070000}"/>
    <cellStyle name="_2001년만_2001예산배정액 및 내역2_공사비(현재)_공사비rev1(civil)" xfId="1919" xr:uid="{00000000-0005-0000-0000-00007E070000}"/>
    <cellStyle name="_2001년만_2001예산배정액 및 내역2_공사비_공사비(현재)" xfId="1920" xr:uid="{00000000-0005-0000-0000-00007F070000}"/>
    <cellStyle name="_2001년만_2001예산배정액 및 내역2_공사비_공사비rev1" xfId="1921" xr:uid="{00000000-0005-0000-0000-000080070000}"/>
    <cellStyle name="_2001년만_2001예산배정액 및 내역2_공사비_공사비rev1(civil)" xfId="1922" xr:uid="{00000000-0005-0000-0000-000081070000}"/>
    <cellStyle name="_2001년만_2001예산배정액 및 내역2_노출500A배관공사비(040305)" xfId="1923" xr:uid="{00000000-0005-0000-0000-000082070000}"/>
    <cellStyle name="_2001년만_2001예산배정액 및 내역2_영구동력수량산출" xfId="1924" xr:uid="{00000000-0005-0000-0000-000083070000}"/>
    <cellStyle name="_2001년만_2001예산배정액 및 내역2_영구동력수량산출_공사비" xfId="1925" xr:uid="{00000000-0005-0000-0000-000084070000}"/>
    <cellStyle name="_2001년만_2001예산배정액 및 내역2_영구동력수량산출_공사비(소각장향후)" xfId="1926" xr:uid="{00000000-0005-0000-0000-000085070000}"/>
    <cellStyle name="_2001년만_2001예산배정액 및 내역2_영구동력수량산출_공사비(소각장향후)_공사비(소각장향후)1" xfId="1927" xr:uid="{00000000-0005-0000-0000-000086070000}"/>
    <cellStyle name="_2001년만_2001예산배정액 및 내역2_영구동력수량산출_공사비(현재)" xfId="1928" xr:uid="{00000000-0005-0000-0000-000087070000}"/>
    <cellStyle name="_2001년만_2001예산배정액 및 내역2_영구동력수량산출_공사비(현재)_공사비rev1(civil)" xfId="1929" xr:uid="{00000000-0005-0000-0000-000088070000}"/>
    <cellStyle name="_2001년만_2001예산배정액 및 내역2_영구동력수량산출_공사비_공사비(현재)" xfId="1930" xr:uid="{00000000-0005-0000-0000-000089070000}"/>
    <cellStyle name="_2001년만_2001예산배정액 및 내역2_영구동력수량산출_공사비_공사비rev1" xfId="1931" xr:uid="{00000000-0005-0000-0000-00008A070000}"/>
    <cellStyle name="_2001년만_2001예산배정액 및 내역2_영구동력수량산출_공사비_공사비rev1(civil)" xfId="1932" xr:uid="{00000000-0005-0000-0000-00008B070000}"/>
    <cellStyle name="_2001년만_2001예산배정액 및 내역2_영구동력수량산출_노출500A배관공사비(040305)" xfId="1933" xr:uid="{00000000-0005-0000-0000-00008C070000}"/>
    <cellStyle name="_2001년만_2001예산배정액 및 내역2_영천댐수량산출" xfId="1934" xr:uid="{00000000-0005-0000-0000-00008D070000}"/>
    <cellStyle name="_2001년만_2001예산배정액 및 내역2_영천댐수량산출_공사비" xfId="1935" xr:uid="{00000000-0005-0000-0000-00008E070000}"/>
    <cellStyle name="_2001년만_2001예산배정액 및 내역2_영천댐수량산출_공사비(소각장향후)" xfId="1936" xr:uid="{00000000-0005-0000-0000-00008F070000}"/>
    <cellStyle name="_2001년만_2001예산배정액 및 내역2_영천댐수량산출_공사비(소각장향후)_공사비(소각장향후)1" xfId="1937" xr:uid="{00000000-0005-0000-0000-000090070000}"/>
    <cellStyle name="_2001년만_2001예산배정액 및 내역2_영천댐수량산출_공사비(현재)" xfId="1938" xr:uid="{00000000-0005-0000-0000-000091070000}"/>
    <cellStyle name="_2001년만_2001예산배정액 및 내역2_영천댐수량산출_공사비(현재)_공사비rev1(civil)" xfId="1939" xr:uid="{00000000-0005-0000-0000-000092070000}"/>
    <cellStyle name="_2001년만_2001예산배정액 및 내역2_영천댐수량산출_공사비_공사비(현재)" xfId="1940" xr:uid="{00000000-0005-0000-0000-000093070000}"/>
    <cellStyle name="_2001년만_2001예산배정액 및 내역2_영천댐수량산출_공사비_공사비rev1" xfId="1941" xr:uid="{00000000-0005-0000-0000-000094070000}"/>
    <cellStyle name="_2001년만_2001예산배정액 및 내역2_영천댐수량산출_공사비_공사비rev1(civil)" xfId="1942" xr:uid="{00000000-0005-0000-0000-000095070000}"/>
    <cellStyle name="_2001년만_2001예산배정액 및 내역2_영천댐수량산출_노출500A배관공사비(040305)" xfId="1943" xr:uid="{00000000-0005-0000-0000-000096070000}"/>
    <cellStyle name="_2001년만_2001예산배정액 및 내역2_오리지날최종-경보국설계서(철관주2003.2.13) (version 3) (version 1)" xfId="1944" xr:uid="{00000000-0005-0000-0000-000097070000}"/>
    <cellStyle name="_2001년만_2001예산배정액 및 내역2_오리지날최종-경보국설계서(철관주2003.2.13) (version 3) (version 1)_공사비" xfId="1945" xr:uid="{00000000-0005-0000-0000-000098070000}"/>
    <cellStyle name="_2001년만_2001예산배정액 및 내역2_오리지날최종-경보국설계서(철관주2003.2.13) (version 3) (version 1)_공사비(소각장향후)" xfId="1946" xr:uid="{00000000-0005-0000-0000-000099070000}"/>
    <cellStyle name="_2001년만_2001예산배정액 및 내역2_오리지날최종-경보국설계서(철관주2003.2.13) (version 3) (version 1)_공사비(소각장향후)_공사비(소각장향후)1" xfId="1947" xr:uid="{00000000-0005-0000-0000-00009A070000}"/>
    <cellStyle name="_2001년만_2001예산배정액 및 내역2_오리지날최종-경보국설계서(철관주2003.2.13) (version 3) (version 1)_공사비(현재)" xfId="1948" xr:uid="{00000000-0005-0000-0000-00009B070000}"/>
    <cellStyle name="_2001년만_2001예산배정액 및 내역2_오리지날최종-경보국설계서(철관주2003.2.13) (version 3) (version 1)_공사비(현재)_공사비rev1(civil)" xfId="1949" xr:uid="{00000000-0005-0000-0000-00009C070000}"/>
    <cellStyle name="_2001년만_2001예산배정액 및 내역2_오리지날최종-경보국설계서(철관주2003.2.13) (version 3) (version 1)_공사비_공사비(현재)" xfId="1950" xr:uid="{00000000-0005-0000-0000-00009D070000}"/>
    <cellStyle name="_2001년만_2001예산배정액 및 내역2_오리지날최종-경보국설계서(철관주2003.2.13) (version 3) (version 1)_공사비_공사비rev1" xfId="1951" xr:uid="{00000000-0005-0000-0000-00009E070000}"/>
    <cellStyle name="_2001년만_2001예산배정액 및 내역2_오리지날최종-경보국설계서(철관주2003.2.13) (version 3) (version 1)_공사비_공사비rev1(civil)" xfId="1952" xr:uid="{00000000-0005-0000-0000-00009F070000}"/>
    <cellStyle name="_2001년만_2001예산배정액 및 내역2_오리지날최종-경보국설계서(철관주2003.2.13) (version 3) (version 1)_노출500A배관공사비(040305)" xfId="1953" xr:uid="{00000000-0005-0000-0000-0000A0070000}"/>
    <cellStyle name="_2001년만_2001예산배정액 및 내역2_오리지날최종-경보국설계서(철관주2003.2.6)" xfId="1954" xr:uid="{00000000-0005-0000-0000-0000A1070000}"/>
    <cellStyle name="_2001년만_2001예산배정액 및 내역2_오리지날최종-경보국설계서(철관주2003.2.6)_공사비" xfId="1955" xr:uid="{00000000-0005-0000-0000-0000A2070000}"/>
    <cellStyle name="_2001년만_2001예산배정액 및 내역2_오리지날최종-경보국설계서(철관주2003.2.6)_공사비(소각장향후)" xfId="1956" xr:uid="{00000000-0005-0000-0000-0000A3070000}"/>
    <cellStyle name="_2001년만_2001예산배정액 및 내역2_오리지날최종-경보국설계서(철관주2003.2.6)_공사비(소각장향후)_공사비(소각장향후)1" xfId="1957" xr:uid="{00000000-0005-0000-0000-0000A4070000}"/>
    <cellStyle name="_2001년만_2001예산배정액 및 내역2_오리지날최종-경보국설계서(철관주2003.2.6)_공사비(현재)" xfId="1958" xr:uid="{00000000-0005-0000-0000-0000A5070000}"/>
    <cellStyle name="_2001년만_2001예산배정액 및 내역2_오리지날최종-경보국설계서(철관주2003.2.6)_공사비(현재)_공사비rev1(civil)" xfId="1959" xr:uid="{00000000-0005-0000-0000-0000A6070000}"/>
    <cellStyle name="_2001년만_2001예산배정액 및 내역2_오리지날최종-경보국설계서(철관주2003.2.6)_공사비_공사비(현재)" xfId="1960" xr:uid="{00000000-0005-0000-0000-0000A7070000}"/>
    <cellStyle name="_2001년만_2001예산배정액 및 내역2_오리지날최종-경보국설계서(철관주2003.2.6)_공사비_공사비rev1" xfId="1961" xr:uid="{00000000-0005-0000-0000-0000A8070000}"/>
    <cellStyle name="_2001년만_2001예산배정액 및 내역2_오리지날최종-경보국설계서(철관주2003.2.6)_공사비_공사비rev1(civil)" xfId="1962" xr:uid="{00000000-0005-0000-0000-0000A9070000}"/>
    <cellStyle name="_2001년만_2001예산배정액 및 내역2_오리지날최종-경보국설계서(철관주2003.2.6)_노출500A배관공사비(040305)" xfId="1963" xr:uid="{00000000-0005-0000-0000-0000AA070000}"/>
    <cellStyle name="_2001년만_2001예산배정액 및 내역2_오리지날최종-경보국설계서(철관주2003.2.9) (version 2)" xfId="1964" xr:uid="{00000000-0005-0000-0000-0000AB070000}"/>
    <cellStyle name="_2001년만_2001예산배정액 및 내역2_오리지날최종-경보국설계서(철관주2003.2.9) (version 2)_공사비" xfId="1965" xr:uid="{00000000-0005-0000-0000-0000AC070000}"/>
    <cellStyle name="_2001년만_2001예산배정액 및 내역2_오리지날최종-경보국설계서(철관주2003.2.9) (version 2)_공사비(소각장향후)" xfId="1966" xr:uid="{00000000-0005-0000-0000-0000AD070000}"/>
    <cellStyle name="_2001년만_2001예산배정액 및 내역2_오리지날최종-경보국설계서(철관주2003.2.9) (version 2)_공사비(소각장향후)_공사비(소각장향후)1" xfId="1967" xr:uid="{00000000-0005-0000-0000-0000AE070000}"/>
    <cellStyle name="_2001년만_2001예산배정액 및 내역2_오리지날최종-경보국설계서(철관주2003.2.9) (version 2)_공사비(현재)" xfId="1968" xr:uid="{00000000-0005-0000-0000-0000AF070000}"/>
    <cellStyle name="_2001년만_2001예산배정액 및 내역2_오리지날최종-경보국설계서(철관주2003.2.9) (version 2)_공사비(현재)_공사비rev1(civil)" xfId="1969" xr:uid="{00000000-0005-0000-0000-0000B0070000}"/>
    <cellStyle name="_2001년만_2001예산배정액 및 내역2_오리지날최종-경보국설계서(철관주2003.2.9) (version 2)_공사비_공사비(현재)" xfId="1970" xr:uid="{00000000-0005-0000-0000-0000B1070000}"/>
    <cellStyle name="_2001년만_2001예산배정액 및 내역2_오리지날최종-경보국설계서(철관주2003.2.9) (version 2)_공사비_공사비rev1" xfId="1971" xr:uid="{00000000-0005-0000-0000-0000B2070000}"/>
    <cellStyle name="_2001년만_2001예산배정액 및 내역2_오리지날최종-경보국설계서(철관주2003.2.9) (version 2)_공사비_공사비rev1(civil)" xfId="1972" xr:uid="{00000000-0005-0000-0000-0000B3070000}"/>
    <cellStyle name="_2001년만_2001예산배정액 및 내역2_오리지날최종-경보국설계서(철관주2003.2.9) (version 2)_노출500A배관공사비(040305)" xfId="1973" xr:uid="{00000000-0005-0000-0000-0000B4070000}"/>
    <cellStyle name="_2001년만_2001예산배정액 및 내역2_옥곡수량" xfId="1974" xr:uid="{00000000-0005-0000-0000-0000B5070000}"/>
    <cellStyle name="_2001년만_2001예산배정액 및 내역2_옥곡수량_공사비" xfId="1975" xr:uid="{00000000-0005-0000-0000-0000B6070000}"/>
    <cellStyle name="_2001년만_2001예산배정액 및 내역2_옥곡수량_공사비(소각장향후)" xfId="1976" xr:uid="{00000000-0005-0000-0000-0000B7070000}"/>
    <cellStyle name="_2001년만_2001예산배정액 및 내역2_옥곡수량_공사비(소각장향후)_공사비(소각장향후)1" xfId="1977" xr:uid="{00000000-0005-0000-0000-0000B8070000}"/>
    <cellStyle name="_2001년만_2001예산배정액 및 내역2_옥곡수량_공사비(현재)" xfId="1978" xr:uid="{00000000-0005-0000-0000-0000B9070000}"/>
    <cellStyle name="_2001년만_2001예산배정액 및 내역2_옥곡수량_공사비(현재)_공사비rev1(civil)" xfId="1979" xr:uid="{00000000-0005-0000-0000-0000BA070000}"/>
    <cellStyle name="_2001년만_2001예산배정액 및 내역2_옥곡수량_공사비_공사비(현재)" xfId="1980" xr:uid="{00000000-0005-0000-0000-0000BB070000}"/>
    <cellStyle name="_2001년만_2001예산배정액 및 내역2_옥곡수량_공사비_공사비rev1" xfId="1981" xr:uid="{00000000-0005-0000-0000-0000BC070000}"/>
    <cellStyle name="_2001년만_2001예산배정액 및 내역2_옥곡수량_공사비_공사비rev1(civil)" xfId="1982" xr:uid="{00000000-0005-0000-0000-0000BD070000}"/>
    <cellStyle name="_2001년만_2001예산배정액 및 내역2_옥곡수량_노출500A배관공사비(040305)" xfId="1983" xr:uid="{00000000-0005-0000-0000-0000BE070000}"/>
    <cellStyle name="_2001년만_2001예산배정액 및 내역2_전기-광양3단계(옥곡가압장)" xfId="1984" xr:uid="{00000000-0005-0000-0000-0000BF070000}"/>
    <cellStyle name="_2001년만_2001예산배정액 및 내역2_전기-광양3단계(옥곡가압장)_공사비" xfId="1985" xr:uid="{00000000-0005-0000-0000-0000C0070000}"/>
    <cellStyle name="_2001년만_2001예산배정액 및 내역2_전기-광양3단계(옥곡가압장)_공사비(소각장향후)" xfId="1986" xr:uid="{00000000-0005-0000-0000-0000C1070000}"/>
    <cellStyle name="_2001년만_2001예산배정액 및 내역2_전기-광양3단계(옥곡가압장)_공사비(소각장향후)_공사비(소각장향후)1" xfId="1987" xr:uid="{00000000-0005-0000-0000-0000C2070000}"/>
    <cellStyle name="_2001년만_2001예산배정액 및 내역2_전기-광양3단계(옥곡가압장)_공사비(현재)" xfId="1988" xr:uid="{00000000-0005-0000-0000-0000C3070000}"/>
    <cellStyle name="_2001년만_2001예산배정액 및 내역2_전기-광양3단계(옥곡가압장)_공사비(현재)_공사비rev1(civil)" xfId="1989" xr:uid="{00000000-0005-0000-0000-0000C4070000}"/>
    <cellStyle name="_2001년만_2001예산배정액 및 내역2_전기-광양3단계(옥곡가압장)_공사비_공사비(현재)" xfId="1990" xr:uid="{00000000-0005-0000-0000-0000C5070000}"/>
    <cellStyle name="_2001년만_2001예산배정액 및 내역2_전기-광양3단계(옥곡가압장)_공사비_공사비rev1" xfId="1991" xr:uid="{00000000-0005-0000-0000-0000C6070000}"/>
    <cellStyle name="_2001년만_2001예산배정액 및 내역2_전기-광양3단계(옥곡가압장)_공사비_공사비rev1(civil)" xfId="1992" xr:uid="{00000000-0005-0000-0000-0000C7070000}"/>
    <cellStyle name="_2001년만_2001예산배정액 및 내역2_전기-광양3단계(옥곡가압장)_노출500A배관공사비(040305)" xfId="1993" xr:uid="{00000000-0005-0000-0000-0000C8070000}"/>
    <cellStyle name="_2001년만_2001예산배정액 및 내역2_전기방식" xfId="1994" xr:uid="{00000000-0005-0000-0000-0000C9070000}"/>
    <cellStyle name="_2001년만_2001예산배정액 및 내역2_전기방식_공사비" xfId="1995" xr:uid="{00000000-0005-0000-0000-0000CA070000}"/>
    <cellStyle name="_2001년만_2001예산배정액 및 내역2_전기방식_공사비(소각장향후)" xfId="1996" xr:uid="{00000000-0005-0000-0000-0000CB070000}"/>
    <cellStyle name="_2001년만_2001예산배정액 및 내역2_전기방식_공사비(소각장향후)_공사비(소각장향후)1" xfId="1997" xr:uid="{00000000-0005-0000-0000-0000CC070000}"/>
    <cellStyle name="_2001년만_2001예산배정액 및 내역2_전기방식_공사비(현재)" xfId="1998" xr:uid="{00000000-0005-0000-0000-0000CD070000}"/>
    <cellStyle name="_2001년만_2001예산배정액 및 내역2_전기방식_공사비(현재)_공사비rev1(civil)" xfId="1999" xr:uid="{00000000-0005-0000-0000-0000CE070000}"/>
    <cellStyle name="_2001년만_2001예산배정액 및 내역2_전기방식_공사비_공사비(현재)" xfId="2000" xr:uid="{00000000-0005-0000-0000-0000CF070000}"/>
    <cellStyle name="_2001년만_2001예산배정액 및 내역2_전기방식_공사비_공사비rev1" xfId="2001" xr:uid="{00000000-0005-0000-0000-0000D0070000}"/>
    <cellStyle name="_2001년만_2001예산배정액 및 내역2_전기방식_공사비_공사비rev1(civil)" xfId="2002" xr:uid="{00000000-0005-0000-0000-0000D1070000}"/>
    <cellStyle name="_2001년만_2001예산배정액 및 내역2_전기방식_노출500A배관공사비(040305)" xfId="2003" xr:uid="{00000000-0005-0000-0000-0000D2070000}"/>
    <cellStyle name="_2001년만_2001예산배정액 및 내역2_전기-영천댐취수능력(2003.2.10) (version 1)" xfId="2004" xr:uid="{00000000-0005-0000-0000-0000D3070000}"/>
    <cellStyle name="_2001년만_2001예산배정액 및 내역2_전기-영천댐취수능력(2003.2.10) (version 1)_공사비" xfId="2005" xr:uid="{00000000-0005-0000-0000-0000D4070000}"/>
    <cellStyle name="_2001년만_2001예산배정액 및 내역2_전기-영천댐취수능력(2003.2.10) (version 1)_공사비(소각장향후)" xfId="2006" xr:uid="{00000000-0005-0000-0000-0000D5070000}"/>
    <cellStyle name="_2001년만_2001예산배정액 및 내역2_전기-영천댐취수능력(2003.2.10) (version 1)_공사비(소각장향후)_공사비(소각장향후)1" xfId="2007" xr:uid="{00000000-0005-0000-0000-0000D6070000}"/>
    <cellStyle name="_2001년만_2001예산배정액 및 내역2_전기-영천댐취수능력(2003.2.10) (version 1)_공사비(현재)" xfId="2008" xr:uid="{00000000-0005-0000-0000-0000D7070000}"/>
    <cellStyle name="_2001년만_2001예산배정액 및 내역2_전기-영천댐취수능력(2003.2.10) (version 1)_공사비(현재)_공사비rev1(civil)" xfId="2009" xr:uid="{00000000-0005-0000-0000-0000D8070000}"/>
    <cellStyle name="_2001년만_2001예산배정액 및 내역2_전기-영천댐취수능력(2003.2.10) (version 1)_공사비_공사비(현재)" xfId="2010" xr:uid="{00000000-0005-0000-0000-0000D9070000}"/>
    <cellStyle name="_2001년만_2001예산배정액 및 내역2_전기-영천댐취수능력(2003.2.10) (version 1)_공사비_공사비rev1" xfId="2011" xr:uid="{00000000-0005-0000-0000-0000DA070000}"/>
    <cellStyle name="_2001년만_2001예산배정액 및 내역2_전기-영천댐취수능력(2003.2.10) (version 1)_공사비_공사비rev1(civil)" xfId="2012" xr:uid="{00000000-0005-0000-0000-0000DB070000}"/>
    <cellStyle name="_2001년만_2001예산배정액 및 내역2_전기-영천댐취수능력(2003.2.10) (version 1)_노출500A배관공사비(040305)" xfId="2013" xr:uid="{00000000-0005-0000-0000-0000DC070000}"/>
    <cellStyle name="_2001년만_2001예산배정액 및 내역2_최종실적(최종)" xfId="2014" xr:uid="{00000000-0005-0000-0000-0000DD070000}"/>
    <cellStyle name="_2001년만_2001예산배정액 및 내역2_최종실적(최종)_공사비" xfId="2015" xr:uid="{00000000-0005-0000-0000-0000DE070000}"/>
    <cellStyle name="_2001년만_2001예산배정액 및 내역2_최종실적(최종)_공사비(소각장향후)" xfId="2016" xr:uid="{00000000-0005-0000-0000-0000DF070000}"/>
    <cellStyle name="_2001년만_2001예산배정액 및 내역2_최종실적(최종)_공사비(소각장향후)_공사비(소각장향후)1" xfId="2017" xr:uid="{00000000-0005-0000-0000-0000E0070000}"/>
    <cellStyle name="_2001년만_2001예산배정액 및 내역2_최종실적(최종)_공사비(현재)" xfId="2018" xr:uid="{00000000-0005-0000-0000-0000E1070000}"/>
    <cellStyle name="_2001년만_2001예산배정액 및 내역2_최종실적(최종)_공사비(현재)_공사비rev1(civil)" xfId="2019" xr:uid="{00000000-0005-0000-0000-0000E2070000}"/>
    <cellStyle name="_2001년만_2001예산배정액 및 내역2_최종실적(최종)_공사비_공사비(현재)" xfId="2020" xr:uid="{00000000-0005-0000-0000-0000E3070000}"/>
    <cellStyle name="_2001년만_2001예산배정액 및 내역2_최종실적(최종)_공사비_공사비rev1" xfId="2021" xr:uid="{00000000-0005-0000-0000-0000E4070000}"/>
    <cellStyle name="_2001년만_2001예산배정액 및 내역2_최종실적(최종)_공사비_공사비rev1(civil)" xfId="2022" xr:uid="{00000000-0005-0000-0000-0000E5070000}"/>
    <cellStyle name="_2001년만_2001예산배정액 및 내역2_최종실적(최종)_노출500A배관공사비(040305)" xfId="2023" xr:uid="{00000000-0005-0000-0000-0000E6070000}"/>
    <cellStyle name="_2001년만_2001예산배정액 및 내역2_최종실적(최종)_영천댐수량산출" xfId="2024" xr:uid="{00000000-0005-0000-0000-0000E7070000}"/>
    <cellStyle name="_2001년만_2001예산배정액 및 내역2_최종실적(최종)_영천댐수량산출_공사비" xfId="2025" xr:uid="{00000000-0005-0000-0000-0000E8070000}"/>
    <cellStyle name="_2001년만_2001예산배정액 및 내역2_최종실적(최종)_영천댐수량산출_공사비(소각장향후)" xfId="2026" xr:uid="{00000000-0005-0000-0000-0000E9070000}"/>
    <cellStyle name="_2001년만_2001예산배정액 및 내역2_최종실적(최종)_영천댐수량산출_공사비(소각장향후)_공사비(소각장향후)1" xfId="2027" xr:uid="{00000000-0005-0000-0000-0000EA070000}"/>
    <cellStyle name="_2001년만_2001예산배정액 및 내역2_최종실적(최종)_영천댐수량산출_공사비(현재)" xfId="2028" xr:uid="{00000000-0005-0000-0000-0000EB070000}"/>
    <cellStyle name="_2001년만_2001예산배정액 및 내역2_최종실적(최종)_영천댐수량산출_공사비(현재)_공사비rev1(civil)" xfId="2029" xr:uid="{00000000-0005-0000-0000-0000EC070000}"/>
    <cellStyle name="_2001년만_2001예산배정액 및 내역2_최종실적(최종)_영천댐수량산출_공사비_공사비(현재)" xfId="2030" xr:uid="{00000000-0005-0000-0000-0000ED070000}"/>
    <cellStyle name="_2001년만_2001예산배정액 및 내역2_최종실적(최종)_영천댐수량산출_공사비_공사비rev1" xfId="2031" xr:uid="{00000000-0005-0000-0000-0000EE070000}"/>
    <cellStyle name="_2001년만_2001예산배정액 및 내역2_최종실적(최종)_영천댐수량산출_공사비_공사비rev1(civil)" xfId="2032" xr:uid="{00000000-0005-0000-0000-0000EF070000}"/>
    <cellStyle name="_2001년만_2001예산배정액 및 내역2_최종실적(최종)_영천댐수량산출_노출500A배관공사비(040305)" xfId="2033" xr:uid="{00000000-0005-0000-0000-0000F0070000}"/>
    <cellStyle name="_2001년만_가설건축전기산출서" xfId="2034" xr:uid="{00000000-0005-0000-0000-0000F1070000}"/>
    <cellStyle name="_2001년만_가설건축전기산출서_공사비" xfId="2035" xr:uid="{00000000-0005-0000-0000-0000F2070000}"/>
    <cellStyle name="_2001년만_가설건축전기산출서_공사비(소각장향후)" xfId="2036" xr:uid="{00000000-0005-0000-0000-0000F3070000}"/>
    <cellStyle name="_2001년만_가설건축전기산출서_공사비(소각장향후)_공사비(소각장향후)1" xfId="2037" xr:uid="{00000000-0005-0000-0000-0000F4070000}"/>
    <cellStyle name="_2001년만_가설건축전기산출서_공사비(현재)" xfId="2038" xr:uid="{00000000-0005-0000-0000-0000F5070000}"/>
    <cellStyle name="_2001년만_가설건축전기산출서_공사비(현재)_공사비rev1(civil)" xfId="2039" xr:uid="{00000000-0005-0000-0000-0000F6070000}"/>
    <cellStyle name="_2001년만_가설건축전기산출서_공사비_공사비(현재)" xfId="2040" xr:uid="{00000000-0005-0000-0000-0000F7070000}"/>
    <cellStyle name="_2001년만_가설건축전기산출서_공사비_공사비rev1" xfId="2041" xr:uid="{00000000-0005-0000-0000-0000F8070000}"/>
    <cellStyle name="_2001년만_가설건축전기산출서_공사비_공사비rev1(civil)" xfId="2042" xr:uid="{00000000-0005-0000-0000-0000F9070000}"/>
    <cellStyle name="_2001년만_가설건축전기산출서_노출500A배관공사비(040305)" xfId="2043" xr:uid="{00000000-0005-0000-0000-0000FA070000}"/>
    <cellStyle name="_2001년만_가설동력수량산출" xfId="2044" xr:uid="{00000000-0005-0000-0000-0000FB070000}"/>
    <cellStyle name="_2001년만_가설동력수량산출_공사비" xfId="2045" xr:uid="{00000000-0005-0000-0000-0000FC070000}"/>
    <cellStyle name="_2001년만_가설동력수량산출_공사비(소각장향후)" xfId="2046" xr:uid="{00000000-0005-0000-0000-0000FD070000}"/>
    <cellStyle name="_2001년만_가설동력수량산출_공사비(소각장향후)_공사비(소각장향후)1" xfId="2047" xr:uid="{00000000-0005-0000-0000-0000FE070000}"/>
    <cellStyle name="_2001년만_가설동력수량산출_공사비(현재)" xfId="2048" xr:uid="{00000000-0005-0000-0000-0000FF070000}"/>
    <cellStyle name="_2001년만_가설동력수량산출_공사비(현재)_공사비rev1(civil)" xfId="2049" xr:uid="{00000000-0005-0000-0000-000000080000}"/>
    <cellStyle name="_2001년만_가설동력수량산출_공사비_공사비(현재)" xfId="2050" xr:uid="{00000000-0005-0000-0000-000001080000}"/>
    <cellStyle name="_2001년만_가설동력수량산출_공사비_공사비rev1" xfId="2051" xr:uid="{00000000-0005-0000-0000-000002080000}"/>
    <cellStyle name="_2001년만_가설동력수량산출_공사비_공사비rev1(civil)" xfId="2052" xr:uid="{00000000-0005-0000-0000-000003080000}"/>
    <cellStyle name="_2001년만_가설동력수량산출_노출500A배관공사비(040305)" xfId="2053" xr:uid="{00000000-0005-0000-0000-000004080000}"/>
    <cellStyle name="_2001년만_가설통신수량" xfId="2054" xr:uid="{00000000-0005-0000-0000-000005080000}"/>
    <cellStyle name="_2001년만_가설통신수량_공사비" xfId="2055" xr:uid="{00000000-0005-0000-0000-000006080000}"/>
    <cellStyle name="_2001년만_가설통신수량_공사비(소각장향후)" xfId="2056" xr:uid="{00000000-0005-0000-0000-000007080000}"/>
    <cellStyle name="_2001년만_가설통신수량_공사비(소각장향후)_공사비(소각장향후)1" xfId="2057" xr:uid="{00000000-0005-0000-0000-000008080000}"/>
    <cellStyle name="_2001년만_가설통신수량_공사비(현재)" xfId="2058" xr:uid="{00000000-0005-0000-0000-000009080000}"/>
    <cellStyle name="_2001년만_가설통신수량_공사비(현재)_공사비rev1(civil)" xfId="2059" xr:uid="{00000000-0005-0000-0000-00000A080000}"/>
    <cellStyle name="_2001년만_가설통신수량_공사비_공사비(현재)" xfId="2060" xr:uid="{00000000-0005-0000-0000-00000B080000}"/>
    <cellStyle name="_2001년만_가설통신수량_공사비_공사비rev1" xfId="2061" xr:uid="{00000000-0005-0000-0000-00000C080000}"/>
    <cellStyle name="_2001년만_가설통신수량_공사비_공사비rev1(civil)" xfId="2062" xr:uid="{00000000-0005-0000-0000-00000D080000}"/>
    <cellStyle name="_2001년만_가설통신수량_노출500A배관공사비(040305)" xfId="2063" xr:uid="{00000000-0005-0000-0000-00000E080000}"/>
    <cellStyle name="_2001년만_경보국설계서(철관주2003.1.30최종)" xfId="2064" xr:uid="{00000000-0005-0000-0000-00000F080000}"/>
    <cellStyle name="_2001년만_경보국설계서(철관주2003.1.30최종)_공사비" xfId="2065" xr:uid="{00000000-0005-0000-0000-000010080000}"/>
    <cellStyle name="_2001년만_경보국설계서(철관주2003.1.30최종)_공사비(소각장향후)" xfId="2066" xr:uid="{00000000-0005-0000-0000-000011080000}"/>
    <cellStyle name="_2001년만_경보국설계서(철관주2003.1.30최종)_공사비(소각장향후)_공사비(소각장향후)1" xfId="2067" xr:uid="{00000000-0005-0000-0000-000012080000}"/>
    <cellStyle name="_2001년만_경보국설계서(철관주2003.1.30최종)_공사비(현재)" xfId="2068" xr:uid="{00000000-0005-0000-0000-000013080000}"/>
    <cellStyle name="_2001년만_경보국설계서(철관주2003.1.30최종)_공사비(현재)_공사비rev1(civil)" xfId="2069" xr:uid="{00000000-0005-0000-0000-000014080000}"/>
    <cellStyle name="_2001년만_경보국설계서(철관주2003.1.30최종)_공사비_공사비(현재)" xfId="2070" xr:uid="{00000000-0005-0000-0000-000015080000}"/>
    <cellStyle name="_2001년만_경보국설계서(철관주2003.1.30최종)_공사비_공사비rev1" xfId="2071" xr:uid="{00000000-0005-0000-0000-000016080000}"/>
    <cellStyle name="_2001년만_경보국설계서(철관주2003.1.30최종)_공사비_공사비rev1(civil)" xfId="2072" xr:uid="{00000000-0005-0000-0000-000017080000}"/>
    <cellStyle name="_2001년만_경보국설계서(철관주2003.1.30최종)_노출500A배관공사비(040305)" xfId="2073" xr:uid="{00000000-0005-0000-0000-000018080000}"/>
    <cellStyle name="_2001년만_경보국설계서(철관주2003.1.30최종)_영천댐수량산출" xfId="2074" xr:uid="{00000000-0005-0000-0000-000019080000}"/>
    <cellStyle name="_2001년만_경보국설계서(철관주2003.1.30최종)_영천댐수량산출_공사비" xfId="2075" xr:uid="{00000000-0005-0000-0000-00001A080000}"/>
    <cellStyle name="_2001년만_경보국설계서(철관주2003.1.30최종)_영천댐수량산출_공사비(소각장향후)" xfId="2076" xr:uid="{00000000-0005-0000-0000-00001B080000}"/>
    <cellStyle name="_2001년만_경보국설계서(철관주2003.1.30최종)_영천댐수량산출_공사비(소각장향후)_공사비(소각장향후)1" xfId="2077" xr:uid="{00000000-0005-0000-0000-00001C080000}"/>
    <cellStyle name="_2001년만_경보국설계서(철관주2003.1.30최종)_영천댐수량산출_공사비(현재)" xfId="2078" xr:uid="{00000000-0005-0000-0000-00001D080000}"/>
    <cellStyle name="_2001년만_경보국설계서(철관주2003.1.30최종)_영천댐수량산출_공사비(현재)_공사비rev1(civil)" xfId="2079" xr:uid="{00000000-0005-0000-0000-00001E080000}"/>
    <cellStyle name="_2001년만_경보국설계서(철관주2003.1.30최종)_영천댐수량산출_공사비_공사비(현재)" xfId="2080" xr:uid="{00000000-0005-0000-0000-00001F080000}"/>
    <cellStyle name="_2001년만_경보국설계서(철관주2003.1.30최종)_영천댐수량산출_공사비_공사비rev1" xfId="2081" xr:uid="{00000000-0005-0000-0000-000020080000}"/>
    <cellStyle name="_2001년만_경보국설계서(철관주2003.1.30최종)_영천댐수량산출_공사비_공사비rev1(civil)" xfId="2082" xr:uid="{00000000-0005-0000-0000-000021080000}"/>
    <cellStyle name="_2001년만_경보국설계서(철관주2003.1.30최종)_영천댐수량산출_노출500A배관공사비(040305)" xfId="2083" xr:uid="{00000000-0005-0000-0000-000022080000}"/>
    <cellStyle name="_2001년만_공사비" xfId="2084" xr:uid="{00000000-0005-0000-0000-000023080000}"/>
    <cellStyle name="_2001년만_공사비(소각장향후)" xfId="2085" xr:uid="{00000000-0005-0000-0000-000024080000}"/>
    <cellStyle name="_2001년만_공사비(소각장향후)_공사비(소각장향후)1" xfId="2086" xr:uid="{00000000-0005-0000-0000-000025080000}"/>
    <cellStyle name="_2001년만_공사비(현재)" xfId="2087" xr:uid="{00000000-0005-0000-0000-000026080000}"/>
    <cellStyle name="_2001년만_공사비(현재)_공사비rev1(civil)" xfId="2088" xr:uid="{00000000-0005-0000-0000-000027080000}"/>
    <cellStyle name="_2001년만_공사비_공사비(현재)" xfId="2089" xr:uid="{00000000-0005-0000-0000-000028080000}"/>
    <cellStyle name="_2001년만_공사비_공사비rev1" xfId="2090" xr:uid="{00000000-0005-0000-0000-000029080000}"/>
    <cellStyle name="_2001년만_공사비_공사비rev1(civil)" xfId="2091" xr:uid="{00000000-0005-0000-0000-00002A080000}"/>
    <cellStyle name="_2001년만_노출500A배관공사비(040305)" xfId="2092" xr:uid="{00000000-0005-0000-0000-00002B080000}"/>
    <cellStyle name="_2001년만_영구동력수량산출" xfId="2093" xr:uid="{00000000-0005-0000-0000-00002C080000}"/>
    <cellStyle name="_2001년만_영구동력수량산출_공사비" xfId="2094" xr:uid="{00000000-0005-0000-0000-00002D080000}"/>
    <cellStyle name="_2001년만_영구동력수량산출_공사비(소각장향후)" xfId="2095" xr:uid="{00000000-0005-0000-0000-00002E080000}"/>
    <cellStyle name="_2001년만_영구동력수량산출_공사비(소각장향후)_공사비(소각장향후)1" xfId="2096" xr:uid="{00000000-0005-0000-0000-00002F080000}"/>
    <cellStyle name="_2001년만_영구동력수량산출_공사비(현재)" xfId="2097" xr:uid="{00000000-0005-0000-0000-000030080000}"/>
    <cellStyle name="_2001년만_영구동력수량산출_공사비(현재)_공사비rev1(civil)" xfId="2098" xr:uid="{00000000-0005-0000-0000-000031080000}"/>
    <cellStyle name="_2001년만_영구동력수량산출_공사비_공사비(현재)" xfId="2099" xr:uid="{00000000-0005-0000-0000-000032080000}"/>
    <cellStyle name="_2001년만_영구동력수량산출_공사비_공사비rev1" xfId="2100" xr:uid="{00000000-0005-0000-0000-000033080000}"/>
    <cellStyle name="_2001년만_영구동력수량산출_공사비_공사비rev1(civil)" xfId="2101" xr:uid="{00000000-0005-0000-0000-000034080000}"/>
    <cellStyle name="_2001년만_영구동력수량산출_노출500A배관공사비(040305)" xfId="2102" xr:uid="{00000000-0005-0000-0000-000035080000}"/>
    <cellStyle name="_2001년만_영천댐수량산출" xfId="2103" xr:uid="{00000000-0005-0000-0000-000036080000}"/>
    <cellStyle name="_2001년만_영천댐수량산출_공사비" xfId="2104" xr:uid="{00000000-0005-0000-0000-000037080000}"/>
    <cellStyle name="_2001년만_영천댐수량산출_공사비(소각장향후)" xfId="2105" xr:uid="{00000000-0005-0000-0000-000038080000}"/>
    <cellStyle name="_2001년만_영천댐수량산출_공사비(소각장향후)_공사비(소각장향후)1" xfId="2106" xr:uid="{00000000-0005-0000-0000-000039080000}"/>
    <cellStyle name="_2001년만_영천댐수량산출_공사비(현재)" xfId="2107" xr:uid="{00000000-0005-0000-0000-00003A080000}"/>
    <cellStyle name="_2001년만_영천댐수량산출_공사비(현재)_공사비rev1(civil)" xfId="2108" xr:uid="{00000000-0005-0000-0000-00003B080000}"/>
    <cellStyle name="_2001년만_영천댐수량산출_공사비_공사비(현재)" xfId="2109" xr:uid="{00000000-0005-0000-0000-00003C080000}"/>
    <cellStyle name="_2001년만_영천댐수량산출_공사비_공사비rev1" xfId="2110" xr:uid="{00000000-0005-0000-0000-00003D080000}"/>
    <cellStyle name="_2001년만_영천댐수량산출_공사비_공사비rev1(civil)" xfId="2111" xr:uid="{00000000-0005-0000-0000-00003E080000}"/>
    <cellStyle name="_2001년만_영천댐수량산출_노출500A배관공사비(040305)" xfId="2112" xr:uid="{00000000-0005-0000-0000-00003F080000}"/>
    <cellStyle name="_2001년만_오리지날최종-경보국설계서(철관주2003.2.13) (version 3) (version 1)" xfId="2113" xr:uid="{00000000-0005-0000-0000-000040080000}"/>
    <cellStyle name="_2001년만_오리지날최종-경보국설계서(철관주2003.2.13) (version 3) (version 1)_공사비" xfId="2114" xr:uid="{00000000-0005-0000-0000-000041080000}"/>
    <cellStyle name="_2001년만_오리지날최종-경보국설계서(철관주2003.2.13) (version 3) (version 1)_공사비(소각장향후)" xfId="2115" xr:uid="{00000000-0005-0000-0000-000042080000}"/>
    <cellStyle name="_2001년만_오리지날최종-경보국설계서(철관주2003.2.13) (version 3) (version 1)_공사비(소각장향후)_공사비(소각장향후)1" xfId="2116" xr:uid="{00000000-0005-0000-0000-000043080000}"/>
    <cellStyle name="_2001년만_오리지날최종-경보국설계서(철관주2003.2.13) (version 3) (version 1)_공사비(현재)" xfId="2117" xr:uid="{00000000-0005-0000-0000-000044080000}"/>
    <cellStyle name="_2001년만_오리지날최종-경보국설계서(철관주2003.2.13) (version 3) (version 1)_공사비(현재)_공사비rev1(civil)" xfId="2118" xr:uid="{00000000-0005-0000-0000-000045080000}"/>
    <cellStyle name="_2001년만_오리지날최종-경보국설계서(철관주2003.2.13) (version 3) (version 1)_공사비_공사비(현재)" xfId="2119" xr:uid="{00000000-0005-0000-0000-000046080000}"/>
    <cellStyle name="_2001년만_오리지날최종-경보국설계서(철관주2003.2.13) (version 3) (version 1)_공사비_공사비rev1" xfId="2120" xr:uid="{00000000-0005-0000-0000-000047080000}"/>
    <cellStyle name="_2001년만_오리지날최종-경보국설계서(철관주2003.2.13) (version 3) (version 1)_공사비_공사비rev1(civil)" xfId="2121" xr:uid="{00000000-0005-0000-0000-000048080000}"/>
    <cellStyle name="_2001년만_오리지날최종-경보국설계서(철관주2003.2.13) (version 3) (version 1)_노출500A배관공사비(040305)" xfId="2122" xr:uid="{00000000-0005-0000-0000-000049080000}"/>
    <cellStyle name="_2001년만_오리지날최종-경보국설계서(철관주2003.2.6)" xfId="2123" xr:uid="{00000000-0005-0000-0000-00004A080000}"/>
    <cellStyle name="_2001년만_오리지날최종-경보국설계서(철관주2003.2.6)_공사비" xfId="2124" xr:uid="{00000000-0005-0000-0000-00004B080000}"/>
    <cellStyle name="_2001년만_오리지날최종-경보국설계서(철관주2003.2.6)_공사비(소각장향후)" xfId="2125" xr:uid="{00000000-0005-0000-0000-00004C080000}"/>
    <cellStyle name="_2001년만_오리지날최종-경보국설계서(철관주2003.2.6)_공사비(소각장향후)_공사비(소각장향후)1" xfId="2126" xr:uid="{00000000-0005-0000-0000-00004D080000}"/>
    <cellStyle name="_2001년만_오리지날최종-경보국설계서(철관주2003.2.6)_공사비(현재)" xfId="2127" xr:uid="{00000000-0005-0000-0000-00004E080000}"/>
    <cellStyle name="_2001년만_오리지날최종-경보국설계서(철관주2003.2.6)_공사비(현재)_공사비rev1(civil)" xfId="2128" xr:uid="{00000000-0005-0000-0000-00004F080000}"/>
    <cellStyle name="_2001년만_오리지날최종-경보국설계서(철관주2003.2.6)_공사비_공사비(현재)" xfId="2129" xr:uid="{00000000-0005-0000-0000-000050080000}"/>
    <cellStyle name="_2001년만_오리지날최종-경보국설계서(철관주2003.2.6)_공사비_공사비rev1" xfId="2130" xr:uid="{00000000-0005-0000-0000-000051080000}"/>
    <cellStyle name="_2001년만_오리지날최종-경보국설계서(철관주2003.2.6)_공사비_공사비rev1(civil)" xfId="2131" xr:uid="{00000000-0005-0000-0000-000052080000}"/>
    <cellStyle name="_2001년만_오리지날최종-경보국설계서(철관주2003.2.6)_노출500A배관공사비(040305)" xfId="2132" xr:uid="{00000000-0005-0000-0000-000053080000}"/>
    <cellStyle name="_2001년만_오리지날최종-경보국설계서(철관주2003.2.9) (version 2)" xfId="2133" xr:uid="{00000000-0005-0000-0000-000054080000}"/>
    <cellStyle name="_2001년만_오리지날최종-경보국설계서(철관주2003.2.9) (version 2)_공사비" xfId="2134" xr:uid="{00000000-0005-0000-0000-000055080000}"/>
    <cellStyle name="_2001년만_오리지날최종-경보국설계서(철관주2003.2.9) (version 2)_공사비(소각장향후)" xfId="2135" xr:uid="{00000000-0005-0000-0000-000056080000}"/>
    <cellStyle name="_2001년만_오리지날최종-경보국설계서(철관주2003.2.9) (version 2)_공사비(소각장향후)_공사비(소각장향후)1" xfId="2136" xr:uid="{00000000-0005-0000-0000-000057080000}"/>
    <cellStyle name="_2001년만_오리지날최종-경보국설계서(철관주2003.2.9) (version 2)_공사비(현재)" xfId="2137" xr:uid="{00000000-0005-0000-0000-000058080000}"/>
    <cellStyle name="_2001년만_오리지날최종-경보국설계서(철관주2003.2.9) (version 2)_공사비(현재)_공사비rev1(civil)" xfId="2138" xr:uid="{00000000-0005-0000-0000-000059080000}"/>
    <cellStyle name="_2001년만_오리지날최종-경보국설계서(철관주2003.2.9) (version 2)_공사비_공사비(현재)" xfId="2139" xr:uid="{00000000-0005-0000-0000-00005A080000}"/>
    <cellStyle name="_2001년만_오리지날최종-경보국설계서(철관주2003.2.9) (version 2)_공사비_공사비rev1" xfId="2140" xr:uid="{00000000-0005-0000-0000-00005B080000}"/>
    <cellStyle name="_2001년만_오리지날최종-경보국설계서(철관주2003.2.9) (version 2)_공사비_공사비rev1(civil)" xfId="2141" xr:uid="{00000000-0005-0000-0000-00005C080000}"/>
    <cellStyle name="_2001년만_오리지날최종-경보국설계서(철관주2003.2.9) (version 2)_노출500A배관공사비(040305)" xfId="2142" xr:uid="{00000000-0005-0000-0000-00005D080000}"/>
    <cellStyle name="_2001년만_옥곡수량" xfId="2143" xr:uid="{00000000-0005-0000-0000-00005E080000}"/>
    <cellStyle name="_2001년만_옥곡수량_공사비" xfId="2144" xr:uid="{00000000-0005-0000-0000-00005F080000}"/>
    <cellStyle name="_2001년만_옥곡수량_공사비(소각장향후)" xfId="2145" xr:uid="{00000000-0005-0000-0000-000060080000}"/>
    <cellStyle name="_2001년만_옥곡수량_공사비(소각장향후)_공사비(소각장향후)1" xfId="2146" xr:uid="{00000000-0005-0000-0000-000061080000}"/>
    <cellStyle name="_2001년만_옥곡수량_공사비(현재)" xfId="2147" xr:uid="{00000000-0005-0000-0000-000062080000}"/>
    <cellStyle name="_2001년만_옥곡수량_공사비(현재)_공사비rev1(civil)" xfId="2148" xr:uid="{00000000-0005-0000-0000-000063080000}"/>
    <cellStyle name="_2001년만_옥곡수량_공사비_공사비(현재)" xfId="2149" xr:uid="{00000000-0005-0000-0000-000064080000}"/>
    <cellStyle name="_2001년만_옥곡수량_공사비_공사비rev1" xfId="2150" xr:uid="{00000000-0005-0000-0000-000065080000}"/>
    <cellStyle name="_2001년만_옥곡수량_공사비_공사비rev1(civil)" xfId="2151" xr:uid="{00000000-0005-0000-0000-000066080000}"/>
    <cellStyle name="_2001년만_옥곡수량_노출500A배관공사비(040305)" xfId="2152" xr:uid="{00000000-0005-0000-0000-000067080000}"/>
    <cellStyle name="_2001년만_전기-광양3단계(옥곡가압장)" xfId="2153" xr:uid="{00000000-0005-0000-0000-000068080000}"/>
    <cellStyle name="_2001년만_전기-광양3단계(옥곡가압장)_공사비" xfId="2154" xr:uid="{00000000-0005-0000-0000-000069080000}"/>
    <cellStyle name="_2001년만_전기-광양3단계(옥곡가압장)_공사비(소각장향후)" xfId="2155" xr:uid="{00000000-0005-0000-0000-00006A080000}"/>
    <cellStyle name="_2001년만_전기-광양3단계(옥곡가압장)_공사비(소각장향후)_공사비(소각장향후)1" xfId="2156" xr:uid="{00000000-0005-0000-0000-00006B080000}"/>
    <cellStyle name="_2001년만_전기-광양3단계(옥곡가압장)_공사비(현재)" xfId="2157" xr:uid="{00000000-0005-0000-0000-00006C080000}"/>
    <cellStyle name="_2001년만_전기-광양3단계(옥곡가압장)_공사비(현재)_공사비rev1(civil)" xfId="2158" xr:uid="{00000000-0005-0000-0000-00006D080000}"/>
    <cellStyle name="_2001년만_전기-광양3단계(옥곡가압장)_공사비_공사비(현재)" xfId="2159" xr:uid="{00000000-0005-0000-0000-00006E080000}"/>
    <cellStyle name="_2001년만_전기-광양3단계(옥곡가압장)_공사비_공사비rev1" xfId="2160" xr:uid="{00000000-0005-0000-0000-00006F080000}"/>
    <cellStyle name="_2001년만_전기-광양3단계(옥곡가압장)_공사비_공사비rev1(civil)" xfId="2161" xr:uid="{00000000-0005-0000-0000-000070080000}"/>
    <cellStyle name="_2001년만_전기-광양3단계(옥곡가압장)_노출500A배관공사비(040305)" xfId="2162" xr:uid="{00000000-0005-0000-0000-000071080000}"/>
    <cellStyle name="_2001년만_전기방식" xfId="2163" xr:uid="{00000000-0005-0000-0000-000072080000}"/>
    <cellStyle name="_2001년만_전기방식_공사비" xfId="2164" xr:uid="{00000000-0005-0000-0000-000073080000}"/>
    <cellStyle name="_2001년만_전기방식_공사비(소각장향후)" xfId="2165" xr:uid="{00000000-0005-0000-0000-000074080000}"/>
    <cellStyle name="_2001년만_전기방식_공사비(소각장향후)_공사비(소각장향후)1" xfId="2166" xr:uid="{00000000-0005-0000-0000-000075080000}"/>
    <cellStyle name="_2001년만_전기방식_공사비(현재)" xfId="2167" xr:uid="{00000000-0005-0000-0000-000076080000}"/>
    <cellStyle name="_2001년만_전기방식_공사비(현재)_공사비rev1(civil)" xfId="2168" xr:uid="{00000000-0005-0000-0000-000077080000}"/>
    <cellStyle name="_2001년만_전기방식_공사비_공사비(현재)" xfId="2169" xr:uid="{00000000-0005-0000-0000-000078080000}"/>
    <cellStyle name="_2001년만_전기방식_공사비_공사비rev1" xfId="2170" xr:uid="{00000000-0005-0000-0000-000079080000}"/>
    <cellStyle name="_2001년만_전기방식_공사비_공사비rev1(civil)" xfId="2171" xr:uid="{00000000-0005-0000-0000-00007A080000}"/>
    <cellStyle name="_2001년만_전기방식_노출500A배관공사비(040305)" xfId="2172" xr:uid="{00000000-0005-0000-0000-00007B080000}"/>
    <cellStyle name="_2001년만_전기-영천댐취수능력(2003.2.10) (version 1)" xfId="2173" xr:uid="{00000000-0005-0000-0000-00007C080000}"/>
    <cellStyle name="_2001년만_전기-영천댐취수능력(2003.2.10) (version 1)_공사비" xfId="2174" xr:uid="{00000000-0005-0000-0000-00007D080000}"/>
    <cellStyle name="_2001년만_전기-영천댐취수능력(2003.2.10) (version 1)_공사비(소각장향후)" xfId="2175" xr:uid="{00000000-0005-0000-0000-00007E080000}"/>
    <cellStyle name="_2001년만_전기-영천댐취수능력(2003.2.10) (version 1)_공사비(소각장향후)_공사비(소각장향후)1" xfId="2176" xr:uid="{00000000-0005-0000-0000-00007F080000}"/>
    <cellStyle name="_2001년만_전기-영천댐취수능력(2003.2.10) (version 1)_공사비(현재)" xfId="2177" xr:uid="{00000000-0005-0000-0000-000080080000}"/>
    <cellStyle name="_2001년만_전기-영천댐취수능력(2003.2.10) (version 1)_공사비(현재)_공사비rev1(civil)" xfId="2178" xr:uid="{00000000-0005-0000-0000-000081080000}"/>
    <cellStyle name="_2001년만_전기-영천댐취수능력(2003.2.10) (version 1)_공사비_공사비(현재)" xfId="2179" xr:uid="{00000000-0005-0000-0000-000082080000}"/>
    <cellStyle name="_2001년만_전기-영천댐취수능력(2003.2.10) (version 1)_공사비_공사비rev1" xfId="2180" xr:uid="{00000000-0005-0000-0000-000083080000}"/>
    <cellStyle name="_2001년만_전기-영천댐취수능력(2003.2.10) (version 1)_공사비_공사비rev1(civil)" xfId="2181" xr:uid="{00000000-0005-0000-0000-000084080000}"/>
    <cellStyle name="_2001년만_전기-영천댐취수능력(2003.2.10) (version 1)_노출500A배관공사비(040305)" xfId="2182" xr:uid="{00000000-0005-0000-0000-000085080000}"/>
    <cellStyle name="_2001년만_최종실적(최종)" xfId="2183" xr:uid="{00000000-0005-0000-0000-000086080000}"/>
    <cellStyle name="_2001년만_최종실적(최종)_공사비" xfId="2184" xr:uid="{00000000-0005-0000-0000-000087080000}"/>
    <cellStyle name="_2001년만_최종실적(최종)_공사비(소각장향후)" xfId="2185" xr:uid="{00000000-0005-0000-0000-000088080000}"/>
    <cellStyle name="_2001년만_최종실적(최종)_공사비(소각장향후)_공사비(소각장향후)1" xfId="2186" xr:uid="{00000000-0005-0000-0000-000089080000}"/>
    <cellStyle name="_2001년만_최종실적(최종)_공사비(현재)" xfId="2187" xr:uid="{00000000-0005-0000-0000-00008A080000}"/>
    <cellStyle name="_2001년만_최종실적(최종)_공사비(현재)_공사비rev1(civil)" xfId="2188" xr:uid="{00000000-0005-0000-0000-00008B080000}"/>
    <cellStyle name="_2001년만_최종실적(최종)_공사비_공사비(현재)" xfId="2189" xr:uid="{00000000-0005-0000-0000-00008C080000}"/>
    <cellStyle name="_2001년만_최종실적(최종)_공사비_공사비rev1" xfId="2190" xr:uid="{00000000-0005-0000-0000-00008D080000}"/>
    <cellStyle name="_2001년만_최종실적(최종)_공사비_공사비rev1(civil)" xfId="2191" xr:uid="{00000000-0005-0000-0000-00008E080000}"/>
    <cellStyle name="_2001년만_최종실적(최종)_노출500A배관공사비(040305)" xfId="2192" xr:uid="{00000000-0005-0000-0000-00008F080000}"/>
    <cellStyle name="_2001년만_최종실적(최종)_영천댐수량산출" xfId="2193" xr:uid="{00000000-0005-0000-0000-000090080000}"/>
    <cellStyle name="_2001년만_최종실적(최종)_영천댐수량산출_공사비" xfId="2194" xr:uid="{00000000-0005-0000-0000-000091080000}"/>
    <cellStyle name="_2001년만_최종실적(최종)_영천댐수량산출_공사비(소각장향후)" xfId="2195" xr:uid="{00000000-0005-0000-0000-000092080000}"/>
    <cellStyle name="_2001년만_최종실적(최종)_영천댐수량산출_공사비(소각장향후)_공사비(소각장향후)1" xfId="2196" xr:uid="{00000000-0005-0000-0000-000093080000}"/>
    <cellStyle name="_2001년만_최종실적(최종)_영천댐수량산출_공사비(현재)" xfId="2197" xr:uid="{00000000-0005-0000-0000-000094080000}"/>
    <cellStyle name="_2001년만_최종실적(최종)_영천댐수량산출_공사비(현재)_공사비rev1(civil)" xfId="2198" xr:uid="{00000000-0005-0000-0000-000095080000}"/>
    <cellStyle name="_2001년만_최종실적(최종)_영천댐수량산출_공사비_공사비(현재)" xfId="2199" xr:uid="{00000000-0005-0000-0000-000096080000}"/>
    <cellStyle name="_2001년만_최종실적(최종)_영천댐수량산출_공사비_공사비rev1" xfId="2200" xr:uid="{00000000-0005-0000-0000-000097080000}"/>
    <cellStyle name="_2001년만_최종실적(최종)_영천댐수량산출_공사비_공사비rev1(civil)" xfId="2201" xr:uid="{00000000-0005-0000-0000-000098080000}"/>
    <cellStyle name="_2001년만_최종실적(최종)_영천댐수량산출_노출500A배관공사비(040305)" xfId="2202" xr:uid="{00000000-0005-0000-0000-000099080000}"/>
    <cellStyle name="_2001예산배정액 및 내역" xfId="2203" xr:uid="{00000000-0005-0000-0000-00009A080000}"/>
    <cellStyle name="_2001예산배정액 및 내역_가설건축전기산출서" xfId="2204" xr:uid="{00000000-0005-0000-0000-00009B080000}"/>
    <cellStyle name="_2001예산배정액 및 내역_가설건축전기산출서_공사비" xfId="2205" xr:uid="{00000000-0005-0000-0000-00009C080000}"/>
    <cellStyle name="_2001예산배정액 및 내역_가설건축전기산출서_공사비(소각장향후)" xfId="2206" xr:uid="{00000000-0005-0000-0000-00009D080000}"/>
    <cellStyle name="_2001예산배정액 및 내역_가설건축전기산출서_공사비(소각장향후)_공사비(소각장향후)1" xfId="2207" xr:uid="{00000000-0005-0000-0000-00009E080000}"/>
    <cellStyle name="_2001예산배정액 및 내역_가설건축전기산출서_공사비(현재)" xfId="2208" xr:uid="{00000000-0005-0000-0000-00009F080000}"/>
    <cellStyle name="_2001예산배정액 및 내역_가설건축전기산출서_공사비(현재)_공사비rev1(civil)" xfId="2209" xr:uid="{00000000-0005-0000-0000-0000A0080000}"/>
    <cellStyle name="_2001예산배정액 및 내역_가설건축전기산출서_공사비_공사비(현재)" xfId="2210" xr:uid="{00000000-0005-0000-0000-0000A1080000}"/>
    <cellStyle name="_2001예산배정액 및 내역_가설건축전기산출서_공사비_공사비rev1" xfId="2211" xr:uid="{00000000-0005-0000-0000-0000A2080000}"/>
    <cellStyle name="_2001예산배정액 및 내역_가설건축전기산출서_공사비_공사비rev1(civil)" xfId="2212" xr:uid="{00000000-0005-0000-0000-0000A3080000}"/>
    <cellStyle name="_2001예산배정액 및 내역_가설건축전기산출서_노출500A배관공사비(040305)" xfId="2213" xr:uid="{00000000-0005-0000-0000-0000A4080000}"/>
    <cellStyle name="_2001예산배정액 및 내역_가설동력수량산출" xfId="2214" xr:uid="{00000000-0005-0000-0000-0000A5080000}"/>
    <cellStyle name="_2001예산배정액 및 내역_가설동력수량산출_공사비" xfId="2215" xr:uid="{00000000-0005-0000-0000-0000A6080000}"/>
    <cellStyle name="_2001예산배정액 및 내역_가설동력수량산출_공사비(소각장향후)" xfId="2216" xr:uid="{00000000-0005-0000-0000-0000A7080000}"/>
    <cellStyle name="_2001예산배정액 및 내역_가설동력수량산출_공사비(소각장향후)_공사비(소각장향후)1" xfId="2217" xr:uid="{00000000-0005-0000-0000-0000A8080000}"/>
    <cellStyle name="_2001예산배정액 및 내역_가설동력수량산출_공사비(현재)" xfId="2218" xr:uid="{00000000-0005-0000-0000-0000A9080000}"/>
    <cellStyle name="_2001예산배정액 및 내역_가설동력수량산출_공사비(현재)_공사비rev1(civil)" xfId="2219" xr:uid="{00000000-0005-0000-0000-0000AA080000}"/>
    <cellStyle name="_2001예산배정액 및 내역_가설동력수량산출_공사비_공사비(현재)" xfId="2220" xr:uid="{00000000-0005-0000-0000-0000AB080000}"/>
    <cellStyle name="_2001예산배정액 및 내역_가설동력수량산출_공사비_공사비rev1" xfId="2221" xr:uid="{00000000-0005-0000-0000-0000AC080000}"/>
    <cellStyle name="_2001예산배정액 및 내역_가설동력수량산출_공사비_공사비rev1(civil)" xfId="2222" xr:uid="{00000000-0005-0000-0000-0000AD080000}"/>
    <cellStyle name="_2001예산배정액 및 내역_가설동력수량산출_노출500A배관공사비(040305)" xfId="2223" xr:uid="{00000000-0005-0000-0000-0000AE080000}"/>
    <cellStyle name="_2001예산배정액 및 내역_가설통신수량" xfId="2224" xr:uid="{00000000-0005-0000-0000-0000AF080000}"/>
    <cellStyle name="_2001예산배정액 및 내역_가설통신수량_공사비" xfId="2225" xr:uid="{00000000-0005-0000-0000-0000B0080000}"/>
    <cellStyle name="_2001예산배정액 및 내역_가설통신수량_공사비(소각장향후)" xfId="2226" xr:uid="{00000000-0005-0000-0000-0000B1080000}"/>
    <cellStyle name="_2001예산배정액 및 내역_가설통신수량_공사비(소각장향후)_공사비(소각장향후)1" xfId="2227" xr:uid="{00000000-0005-0000-0000-0000B2080000}"/>
    <cellStyle name="_2001예산배정액 및 내역_가설통신수량_공사비(현재)" xfId="2228" xr:uid="{00000000-0005-0000-0000-0000B3080000}"/>
    <cellStyle name="_2001예산배정액 및 내역_가설통신수량_공사비(현재)_공사비rev1(civil)" xfId="2229" xr:uid="{00000000-0005-0000-0000-0000B4080000}"/>
    <cellStyle name="_2001예산배정액 및 내역_가설통신수량_공사비_공사비(현재)" xfId="2230" xr:uid="{00000000-0005-0000-0000-0000B5080000}"/>
    <cellStyle name="_2001예산배정액 및 내역_가설통신수량_공사비_공사비rev1" xfId="2231" xr:uid="{00000000-0005-0000-0000-0000B6080000}"/>
    <cellStyle name="_2001예산배정액 및 내역_가설통신수량_공사비_공사비rev1(civil)" xfId="2232" xr:uid="{00000000-0005-0000-0000-0000B7080000}"/>
    <cellStyle name="_2001예산배정액 및 내역_가설통신수량_노출500A배관공사비(040305)" xfId="2233" xr:uid="{00000000-0005-0000-0000-0000B8080000}"/>
    <cellStyle name="_2001예산배정액 및 내역_경보국설계서(철관주2003.1.30최종)" xfId="2234" xr:uid="{00000000-0005-0000-0000-0000B9080000}"/>
    <cellStyle name="_2001예산배정액 및 내역_경보국설계서(철관주2003.1.30최종)_공사비" xfId="2235" xr:uid="{00000000-0005-0000-0000-0000BA080000}"/>
    <cellStyle name="_2001예산배정액 및 내역_경보국설계서(철관주2003.1.30최종)_공사비(소각장향후)" xfId="2236" xr:uid="{00000000-0005-0000-0000-0000BB080000}"/>
    <cellStyle name="_2001예산배정액 및 내역_경보국설계서(철관주2003.1.30최종)_공사비(소각장향후)_공사비(소각장향후)1" xfId="2237" xr:uid="{00000000-0005-0000-0000-0000BC080000}"/>
    <cellStyle name="_2001예산배정액 및 내역_경보국설계서(철관주2003.1.30최종)_공사비(현재)" xfId="2238" xr:uid="{00000000-0005-0000-0000-0000BD080000}"/>
    <cellStyle name="_2001예산배정액 및 내역_경보국설계서(철관주2003.1.30최종)_공사비(현재)_공사비rev1(civil)" xfId="2239" xr:uid="{00000000-0005-0000-0000-0000BE080000}"/>
    <cellStyle name="_2001예산배정액 및 내역_경보국설계서(철관주2003.1.30최종)_공사비_공사비(현재)" xfId="2240" xr:uid="{00000000-0005-0000-0000-0000BF080000}"/>
    <cellStyle name="_2001예산배정액 및 내역_경보국설계서(철관주2003.1.30최종)_공사비_공사비rev1" xfId="2241" xr:uid="{00000000-0005-0000-0000-0000C0080000}"/>
    <cellStyle name="_2001예산배정액 및 내역_경보국설계서(철관주2003.1.30최종)_공사비_공사비rev1(civil)" xfId="2242" xr:uid="{00000000-0005-0000-0000-0000C1080000}"/>
    <cellStyle name="_2001예산배정액 및 내역_경보국설계서(철관주2003.1.30최종)_노출500A배관공사비(040305)" xfId="2243" xr:uid="{00000000-0005-0000-0000-0000C2080000}"/>
    <cellStyle name="_2001예산배정액 및 내역_경보국설계서(철관주2003.1.30최종)_영천댐수량산출" xfId="2244" xr:uid="{00000000-0005-0000-0000-0000C3080000}"/>
    <cellStyle name="_2001예산배정액 및 내역_경보국설계서(철관주2003.1.30최종)_영천댐수량산출_공사비" xfId="2245" xr:uid="{00000000-0005-0000-0000-0000C4080000}"/>
    <cellStyle name="_2001예산배정액 및 내역_경보국설계서(철관주2003.1.30최종)_영천댐수량산출_공사비(소각장향후)" xfId="2246" xr:uid="{00000000-0005-0000-0000-0000C5080000}"/>
    <cellStyle name="_2001예산배정액 및 내역_경보국설계서(철관주2003.1.30최종)_영천댐수량산출_공사비(소각장향후)_공사비(소각장향후)1" xfId="2247" xr:uid="{00000000-0005-0000-0000-0000C6080000}"/>
    <cellStyle name="_2001예산배정액 및 내역_경보국설계서(철관주2003.1.30최종)_영천댐수량산출_공사비(현재)" xfId="2248" xr:uid="{00000000-0005-0000-0000-0000C7080000}"/>
    <cellStyle name="_2001예산배정액 및 내역_경보국설계서(철관주2003.1.30최종)_영천댐수량산출_공사비(현재)_공사비rev1(civil)" xfId="2249" xr:uid="{00000000-0005-0000-0000-0000C8080000}"/>
    <cellStyle name="_2001예산배정액 및 내역_경보국설계서(철관주2003.1.30최종)_영천댐수량산출_공사비_공사비(현재)" xfId="2250" xr:uid="{00000000-0005-0000-0000-0000C9080000}"/>
    <cellStyle name="_2001예산배정액 및 내역_경보국설계서(철관주2003.1.30최종)_영천댐수량산출_공사비_공사비rev1" xfId="2251" xr:uid="{00000000-0005-0000-0000-0000CA080000}"/>
    <cellStyle name="_2001예산배정액 및 내역_경보국설계서(철관주2003.1.30최종)_영천댐수량산출_공사비_공사비rev1(civil)" xfId="2252" xr:uid="{00000000-0005-0000-0000-0000CB080000}"/>
    <cellStyle name="_2001예산배정액 및 내역_경보국설계서(철관주2003.1.30최종)_영천댐수량산출_노출500A배관공사비(040305)" xfId="2253" xr:uid="{00000000-0005-0000-0000-0000CC080000}"/>
    <cellStyle name="_2001예산배정액 및 내역_공사비" xfId="2254" xr:uid="{00000000-0005-0000-0000-0000CD080000}"/>
    <cellStyle name="_2001예산배정액 및 내역_공사비(소각장향후)" xfId="2255" xr:uid="{00000000-0005-0000-0000-0000CE080000}"/>
    <cellStyle name="_2001예산배정액 및 내역_공사비(소각장향후)_공사비(소각장향후)1" xfId="2256" xr:uid="{00000000-0005-0000-0000-0000CF080000}"/>
    <cellStyle name="_2001예산배정액 및 내역_공사비(현재)" xfId="2257" xr:uid="{00000000-0005-0000-0000-0000D0080000}"/>
    <cellStyle name="_2001예산배정액 및 내역_공사비(현재)_공사비rev1(civil)" xfId="2258" xr:uid="{00000000-0005-0000-0000-0000D1080000}"/>
    <cellStyle name="_2001예산배정액 및 내역_공사비_공사비(현재)" xfId="2259" xr:uid="{00000000-0005-0000-0000-0000D2080000}"/>
    <cellStyle name="_2001예산배정액 및 내역_공사비_공사비rev1" xfId="2260" xr:uid="{00000000-0005-0000-0000-0000D3080000}"/>
    <cellStyle name="_2001예산배정액 및 내역_공사비_공사비rev1(civil)" xfId="2261" xr:uid="{00000000-0005-0000-0000-0000D4080000}"/>
    <cellStyle name="_2001예산배정액 및 내역_노출500A배관공사비(040305)" xfId="2262" xr:uid="{00000000-0005-0000-0000-0000D5080000}"/>
    <cellStyle name="_2001예산배정액 및 내역_영구동력수량산출" xfId="2263" xr:uid="{00000000-0005-0000-0000-0000D6080000}"/>
    <cellStyle name="_2001예산배정액 및 내역_영구동력수량산출_공사비" xfId="2264" xr:uid="{00000000-0005-0000-0000-0000D7080000}"/>
    <cellStyle name="_2001예산배정액 및 내역_영구동력수량산출_공사비(소각장향후)" xfId="2265" xr:uid="{00000000-0005-0000-0000-0000D8080000}"/>
    <cellStyle name="_2001예산배정액 및 내역_영구동력수량산출_공사비(소각장향후)_공사비(소각장향후)1" xfId="2266" xr:uid="{00000000-0005-0000-0000-0000D9080000}"/>
    <cellStyle name="_2001예산배정액 및 내역_영구동력수량산출_공사비(현재)" xfId="2267" xr:uid="{00000000-0005-0000-0000-0000DA080000}"/>
    <cellStyle name="_2001예산배정액 및 내역_영구동력수량산출_공사비(현재)_공사비rev1(civil)" xfId="2268" xr:uid="{00000000-0005-0000-0000-0000DB080000}"/>
    <cellStyle name="_2001예산배정액 및 내역_영구동력수량산출_공사비_공사비(현재)" xfId="2269" xr:uid="{00000000-0005-0000-0000-0000DC080000}"/>
    <cellStyle name="_2001예산배정액 및 내역_영구동력수량산출_공사비_공사비rev1" xfId="2270" xr:uid="{00000000-0005-0000-0000-0000DD080000}"/>
    <cellStyle name="_2001예산배정액 및 내역_영구동력수량산출_공사비_공사비rev1(civil)" xfId="2271" xr:uid="{00000000-0005-0000-0000-0000DE080000}"/>
    <cellStyle name="_2001예산배정액 및 내역_영구동력수량산출_노출500A배관공사비(040305)" xfId="2272" xr:uid="{00000000-0005-0000-0000-0000DF080000}"/>
    <cellStyle name="_2001예산배정액 및 내역_영천댐수량산출" xfId="2273" xr:uid="{00000000-0005-0000-0000-0000E0080000}"/>
    <cellStyle name="_2001예산배정액 및 내역_영천댐수량산출_공사비" xfId="2274" xr:uid="{00000000-0005-0000-0000-0000E1080000}"/>
    <cellStyle name="_2001예산배정액 및 내역_영천댐수량산출_공사비(소각장향후)" xfId="2275" xr:uid="{00000000-0005-0000-0000-0000E2080000}"/>
    <cellStyle name="_2001예산배정액 및 내역_영천댐수량산출_공사비(소각장향후)_공사비(소각장향후)1" xfId="2276" xr:uid="{00000000-0005-0000-0000-0000E3080000}"/>
    <cellStyle name="_2001예산배정액 및 내역_영천댐수량산출_공사비(현재)" xfId="2277" xr:uid="{00000000-0005-0000-0000-0000E4080000}"/>
    <cellStyle name="_2001예산배정액 및 내역_영천댐수량산출_공사비(현재)_공사비rev1(civil)" xfId="2278" xr:uid="{00000000-0005-0000-0000-0000E5080000}"/>
    <cellStyle name="_2001예산배정액 및 내역_영천댐수량산출_공사비_공사비(현재)" xfId="2279" xr:uid="{00000000-0005-0000-0000-0000E6080000}"/>
    <cellStyle name="_2001예산배정액 및 내역_영천댐수량산출_공사비_공사비rev1" xfId="2280" xr:uid="{00000000-0005-0000-0000-0000E7080000}"/>
    <cellStyle name="_2001예산배정액 및 내역_영천댐수량산출_공사비_공사비rev1(civil)" xfId="2281" xr:uid="{00000000-0005-0000-0000-0000E8080000}"/>
    <cellStyle name="_2001예산배정액 및 내역_영천댐수량산출_노출500A배관공사비(040305)" xfId="2282" xr:uid="{00000000-0005-0000-0000-0000E9080000}"/>
    <cellStyle name="_2001예산배정액 및 내역_오리지날최종-경보국설계서(철관주2003.2.13) (version 3) (version 1)" xfId="2283" xr:uid="{00000000-0005-0000-0000-0000EA080000}"/>
    <cellStyle name="_2001예산배정액 및 내역_오리지날최종-경보국설계서(철관주2003.2.13) (version 3) (version 1)_공사비" xfId="2284" xr:uid="{00000000-0005-0000-0000-0000EB080000}"/>
    <cellStyle name="_2001예산배정액 및 내역_오리지날최종-경보국설계서(철관주2003.2.13) (version 3) (version 1)_공사비(소각장향후)" xfId="2285" xr:uid="{00000000-0005-0000-0000-0000EC080000}"/>
    <cellStyle name="_2001예산배정액 및 내역_오리지날최종-경보국설계서(철관주2003.2.13) (version 3) (version 1)_공사비(소각장향후)_공사비(소각장향후)1" xfId="2286" xr:uid="{00000000-0005-0000-0000-0000ED080000}"/>
    <cellStyle name="_2001예산배정액 및 내역_오리지날최종-경보국설계서(철관주2003.2.13) (version 3) (version 1)_공사비(현재)" xfId="2287" xr:uid="{00000000-0005-0000-0000-0000EE080000}"/>
    <cellStyle name="_2001예산배정액 및 내역_오리지날최종-경보국설계서(철관주2003.2.13) (version 3) (version 1)_공사비(현재)_공사비rev1(civil)" xfId="2288" xr:uid="{00000000-0005-0000-0000-0000EF080000}"/>
    <cellStyle name="_2001예산배정액 및 내역_오리지날최종-경보국설계서(철관주2003.2.13) (version 3) (version 1)_공사비_공사비(현재)" xfId="2289" xr:uid="{00000000-0005-0000-0000-0000F0080000}"/>
    <cellStyle name="_2001예산배정액 및 내역_오리지날최종-경보국설계서(철관주2003.2.13) (version 3) (version 1)_공사비_공사비rev1" xfId="2290" xr:uid="{00000000-0005-0000-0000-0000F1080000}"/>
    <cellStyle name="_2001예산배정액 및 내역_오리지날최종-경보국설계서(철관주2003.2.13) (version 3) (version 1)_공사비_공사비rev1(civil)" xfId="2291" xr:uid="{00000000-0005-0000-0000-0000F2080000}"/>
    <cellStyle name="_2001예산배정액 및 내역_오리지날최종-경보국설계서(철관주2003.2.13) (version 3) (version 1)_노출500A배관공사비(040305)" xfId="2292" xr:uid="{00000000-0005-0000-0000-0000F3080000}"/>
    <cellStyle name="_2001예산배정액 및 내역_오리지날최종-경보국설계서(철관주2003.2.6)" xfId="2293" xr:uid="{00000000-0005-0000-0000-0000F4080000}"/>
    <cellStyle name="_2001예산배정액 및 내역_오리지날최종-경보국설계서(철관주2003.2.6)_공사비" xfId="2294" xr:uid="{00000000-0005-0000-0000-0000F5080000}"/>
    <cellStyle name="_2001예산배정액 및 내역_오리지날최종-경보국설계서(철관주2003.2.6)_공사비(소각장향후)" xfId="2295" xr:uid="{00000000-0005-0000-0000-0000F6080000}"/>
    <cellStyle name="_2001예산배정액 및 내역_오리지날최종-경보국설계서(철관주2003.2.6)_공사비(소각장향후)_공사비(소각장향후)1" xfId="2296" xr:uid="{00000000-0005-0000-0000-0000F7080000}"/>
    <cellStyle name="_2001예산배정액 및 내역_오리지날최종-경보국설계서(철관주2003.2.6)_공사비(현재)" xfId="2297" xr:uid="{00000000-0005-0000-0000-0000F8080000}"/>
    <cellStyle name="_2001예산배정액 및 내역_오리지날최종-경보국설계서(철관주2003.2.6)_공사비(현재)_공사비rev1(civil)" xfId="2298" xr:uid="{00000000-0005-0000-0000-0000F9080000}"/>
    <cellStyle name="_2001예산배정액 및 내역_오리지날최종-경보국설계서(철관주2003.2.6)_공사비_공사비(현재)" xfId="2299" xr:uid="{00000000-0005-0000-0000-0000FA080000}"/>
    <cellStyle name="_2001예산배정액 및 내역_오리지날최종-경보국설계서(철관주2003.2.6)_공사비_공사비rev1" xfId="2300" xr:uid="{00000000-0005-0000-0000-0000FB080000}"/>
    <cellStyle name="_2001예산배정액 및 내역_오리지날최종-경보국설계서(철관주2003.2.6)_공사비_공사비rev1(civil)" xfId="2301" xr:uid="{00000000-0005-0000-0000-0000FC080000}"/>
    <cellStyle name="_2001예산배정액 및 내역_오리지날최종-경보국설계서(철관주2003.2.6)_노출500A배관공사비(040305)" xfId="2302" xr:uid="{00000000-0005-0000-0000-0000FD080000}"/>
    <cellStyle name="_2001예산배정액 및 내역_오리지날최종-경보국설계서(철관주2003.2.9) (version 2)" xfId="2303" xr:uid="{00000000-0005-0000-0000-0000FE080000}"/>
    <cellStyle name="_2001예산배정액 및 내역_오리지날최종-경보국설계서(철관주2003.2.9) (version 2)_공사비" xfId="2304" xr:uid="{00000000-0005-0000-0000-0000FF080000}"/>
    <cellStyle name="_2001예산배정액 및 내역_오리지날최종-경보국설계서(철관주2003.2.9) (version 2)_공사비(소각장향후)" xfId="2305" xr:uid="{00000000-0005-0000-0000-000000090000}"/>
    <cellStyle name="_2001예산배정액 및 내역_오리지날최종-경보국설계서(철관주2003.2.9) (version 2)_공사비(현재)" xfId="2306" xr:uid="{00000000-0005-0000-0000-000001090000}"/>
    <cellStyle name="_2001예산배정액 및 내역_오리지날최종-경보국설계서(철관주2003.2.9) (version 2)_공사비(현재)_공사비rev1(civil)" xfId="2307" xr:uid="{00000000-0005-0000-0000-000002090000}"/>
    <cellStyle name="_2001예산배정액 및 내역_오리지날최종-경보국설계서(철관주2003.2.9) (version 2)_공사비_공사비(현재)" xfId="2308" xr:uid="{00000000-0005-0000-0000-000003090000}"/>
    <cellStyle name="_2001예산배정액 및 내역_오리지날최종-경보국설계서(철관주2003.2.9) (version 2)_공사비_공사비rev1" xfId="2309" xr:uid="{00000000-0005-0000-0000-000004090000}"/>
    <cellStyle name="_2001예산배정액 및 내역_오리지날최종-경보국설계서(철관주2003.2.9) (version 2)_공사비_공사비rev1(civil)" xfId="2310" xr:uid="{00000000-0005-0000-0000-000005090000}"/>
    <cellStyle name="_2001예산배정액 및 내역_오리지날최종-경보국설계서(철관주2003.2.9) (version 2)_노출500A배관공사비(040305)" xfId="2311" xr:uid="{00000000-0005-0000-0000-000006090000}"/>
    <cellStyle name="_2001예산배정액 및 내역_옥곡수량" xfId="2312" xr:uid="{00000000-0005-0000-0000-000007090000}"/>
    <cellStyle name="_2001예산배정액 및 내역_옥곡수량_공사비" xfId="2313" xr:uid="{00000000-0005-0000-0000-000008090000}"/>
    <cellStyle name="_2001예산배정액 및 내역_옥곡수량_공사비(현재)" xfId="2314" xr:uid="{00000000-0005-0000-0000-000009090000}"/>
    <cellStyle name="_2001예산배정액 및 내역_옥곡수량_공사비(현재)_공사비rev1(civil)" xfId="2315" xr:uid="{00000000-0005-0000-0000-00000A090000}"/>
    <cellStyle name="_2001예산배정액 및 내역_옥곡수량_공사비_공사비(현재)" xfId="2316" xr:uid="{00000000-0005-0000-0000-00000B090000}"/>
    <cellStyle name="_2001예산배정액 및 내역_옥곡수량_공사비_공사비rev1" xfId="2317" xr:uid="{00000000-0005-0000-0000-00000C090000}"/>
    <cellStyle name="_2001예산배정액 및 내역_옥곡수량_공사비_공사비rev1(civil)" xfId="2318" xr:uid="{00000000-0005-0000-0000-00000D090000}"/>
    <cellStyle name="_2001예산배정액 및 내역_옥곡수량_노출500A배관공사비(040305)" xfId="2319" xr:uid="{00000000-0005-0000-0000-00000E090000}"/>
    <cellStyle name="_2001예산배정액 및 내역_전기-광양3단계(옥곡가압장)" xfId="2320" xr:uid="{00000000-0005-0000-0000-00000F090000}"/>
    <cellStyle name="_2001예산배정액 및 내역_전기-광양3단계(옥곡가압장)_공사비" xfId="2321" xr:uid="{00000000-0005-0000-0000-000010090000}"/>
    <cellStyle name="_2001예산배정액 및 내역_전기-광양3단계(옥곡가압장)_공사비(현재)" xfId="2322" xr:uid="{00000000-0005-0000-0000-000011090000}"/>
    <cellStyle name="_2001예산배정액 및 내역_전기-광양3단계(옥곡가압장)_공사비(현재)_공사비rev1(civil)" xfId="2323" xr:uid="{00000000-0005-0000-0000-000012090000}"/>
    <cellStyle name="_2001예산배정액 및 내역_전기-광양3단계(옥곡가압장)_공사비_공사비(현재)" xfId="2324" xr:uid="{00000000-0005-0000-0000-000013090000}"/>
    <cellStyle name="_2001예산배정액 및 내역_전기-광양3단계(옥곡가압장)_공사비_공사비rev1" xfId="2325" xr:uid="{00000000-0005-0000-0000-000014090000}"/>
    <cellStyle name="_2001예산배정액 및 내역_전기-광양3단계(옥곡가압장)_공사비_공사비rev1(civil)" xfId="2326" xr:uid="{00000000-0005-0000-0000-000015090000}"/>
    <cellStyle name="_2001예산배정액 및 내역_전기-광양3단계(옥곡가압장)_노출500A배관공사비(040305)" xfId="2327" xr:uid="{00000000-0005-0000-0000-000016090000}"/>
    <cellStyle name="_2001예산배정액 및 내역_전기방식" xfId="2328" xr:uid="{00000000-0005-0000-0000-000017090000}"/>
    <cellStyle name="_2001예산배정액 및 내역_전기방식_공사비" xfId="2329" xr:uid="{00000000-0005-0000-0000-000018090000}"/>
    <cellStyle name="_2001예산배정액 및 내역_전기방식_공사비(현재)" xfId="2330" xr:uid="{00000000-0005-0000-0000-000019090000}"/>
    <cellStyle name="_2001예산배정액 및 내역_전기방식_공사비(현재)_공사비rev1(civil)" xfId="2331" xr:uid="{00000000-0005-0000-0000-00001A090000}"/>
    <cellStyle name="_2001예산배정액 및 내역_전기방식_공사비_공사비(현재)" xfId="2332" xr:uid="{00000000-0005-0000-0000-00001B090000}"/>
    <cellStyle name="_2001예산배정액 및 내역_전기방식_공사비_공사비rev1" xfId="2333" xr:uid="{00000000-0005-0000-0000-00001C090000}"/>
    <cellStyle name="_2001예산배정액 및 내역_전기방식_공사비_공사비rev1(civil)" xfId="2334" xr:uid="{00000000-0005-0000-0000-00001D090000}"/>
    <cellStyle name="_2001예산배정액 및 내역_전기방식_노출500A배관공사비(040305)" xfId="2335" xr:uid="{00000000-0005-0000-0000-00001E090000}"/>
    <cellStyle name="_2001예산배정액 및 내역_전기-영천댐취수능력(2003.2.10) (version 1)" xfId="2336" xr:uid="{00000000-0005-0000-0000-00001F090000}"/>
    <cellStyle name="_2001예산배정액 및 내역_전기-영천댐취수능력(2003.2.10) (version 1)_공사비" xfId="2337" xr:uid="{00000000-0005-0000-0000-000020090000}"/>
    <cellStyle name="_2001예산배정액 및 내역_전기-영천댐취수능력(2003.2.10) (version 1)_공사비(현재)" xfId="2338" xr:uid="{00000000-0005-0000-0000-000021090000}"/>
    <cellStyle name="_2001예산배정액 및 내역_전기-영천댐취수능력(2003.2.10) (version 1)_공사비(현재)_공사비rev1(civil)" xfId="2339" xr:uid="{00000000-0005-0000-0000-000022090000}"/>
    <cellStyle name="_2001예산배정액 및 내역_전기-영천댐취수능력(2003.2.10) (version 1)_공사비_공사비(현재)" xfId="2340" xr:uid="{00000000-0005-0000-0000-000023090000}"/>
    <cellStyle name="_2001예산배정액 및 내역_전기-영천댐취수능력(2003.2.10) (version 1)_공사비_공사비rev1" xfId="2341" xr:uid="{00000000-0005-0000-0000-000024090000}"/>
    <cellStyle name="_2001예산배정액 및 내역_전기-영천댐취수능력(2003.2.10) (version 1)_공사비_공사비rev1(civil)" xfId="2342" xr:uid="{00000000-0005-0000-0000-000025090000}"/>
    <cellStyle name="_2001예산배정액 및 내역_전기-영천댐취수능력(2003.2.10) (version 1)_노출500A배관공사비(040305)" xfId="2343" xr:uid="{00000000-0005-0000-0000-000026090000}"/>
    <cellStyle name="_2001예산배정액 및 내역_최종실적(최종)" xfId="2344" xr:uid="{00000000-0005-0000-0000-000027090000}"/>
    <cellStyle name="_2001예산배정액 및 내역_최종실적(최종)_공사비" xfId="2345" xr:uid="{00000000-0005-0000-0000-000028090000}"/>
    <cellStyle name="_2001예산배정액 및 내역_최종실적(최종)_공사비(현재)" xfId="2346" xr:uid="{00000000-0005-0000-0000-000029090000}"/>
    <cellStyle name="_2001예산배정액 및 내역_최종실적(최종)_공사비(현재)_공사비rev1(civil)" xfId="2347" xr:uid="{00000000-0005-0000-0000-00002A090000}"/>
    <cellStyle name="_2001예산배정액 및 내역_최종실적(최종)_공사비_공사비(현재)" xfId="2348" xr:uid="{00000000-0005-0000-0000-00002B090000}"/>
    <cellStyle name="_2001예산배정액 및 내역_최종실적(최종)_공사비_공사비rev1" xfId="2349" xr:uid="{00000000-0005-0000-0000-00002C090000}"/>
    <cellStyle name="_2001예산배정액 및 내역_최종실적(최종)_공사비_공사비rev1(civil)" xfId="2350" xr:uid="{00000000-0005-0000-0000-00002D090000}"/>
    <cellStyle name="_2001예산배정액 및 내역_최종실적(최종)_노출500A배관공사비(040305)" xfId="2351" xr:uid="{00000000-0005-0000-0000-00002E090000}"/>
    <cellStyle name="_2001예산배정액 및 내역_최종실적(최종)_영천댐수량산출" xfId="2352" xr:uid="{00000000-0005-0000-0000-00002F090000}"/>
    <cellStyle name="_2001예산배정액 및 내역_최종실적(최종)_영천댐수량산출_공사비" xfId="2353" xr:uid="{00000000-0005-0000-0000-000030090000}"/>
    <cellStyle name="_2001예산배정액 및 내역_최종실적(최종)_영천댐수량산출_공사비(현재)" xfId="2354" xr:uid="{00000000-0005-0000-0000-000031090000}"/>
    <cellStyle name="_2001예산배정액 및 내역_최종실적(최종)_영천댐수량산출_공사비(현재)_공사비rev1(civil)" xfId="2355" xr:uid="{00000000-0005-0000-0000-000032090000}"/>
    <cellStyle name="_2001예산배정액 및 내역_최종실적(최종)_영천댐수량산출_공사비_공사비(현재)" xfId="2356" xr:uid="{00000000-0005-0000-0000-000033090000}"/>
    <cellStyle name="_2001예산배정액 및 내역_최종실적(최종)_영천댐수량산출_공사비_공사비rev1" xfId="2357" xr:uid="{00000000-0005-0000-0000-000034090000}"/>
    <cellStyle name="_2001예산배정액 및 내역_최종실적(최종)_영천댐수량산출_공사비_공사비rev1(civil)" xfId="2358" xr:uid="{00000000-0005-0000-0000-000035090000}"/>
    <cellStyle name="_2001예산배정액 및 내역_최종실적(최종)_영천댐수량산출_노출500A배관공사비(040305)" xfId="2359" xr:uid="{00000000-0005-0000-0000-000036090000}"/>
    <cellStyle name="_2001예산배정액 및 내역2" xfId="2360" xr:uid="{00000000-0005-0000-0000-000037090000}"/>
    <cellStyle name="_2001예산배정액 및 내역2_가설건축전기산출서" xfId="2361" xr:uid="{00000000-0005-0000-0000-000038090000}"/>
    <cellStyle name="_2001예산배정액 및 내역2_가설건축전기산출서_공사비" xfId="2362" xr:uid="{00000000-0005-0000-0000-000039090000}"/>
    <cellStyle name="_2001예산배정액 및 내역2_가설건축전기산출서_공사비(현재)" xfId="2363" xr:uid="{00000000-0005-0000-0000-00003A090000}"/>
    <cellStyle name="_2001예산배정액 및 내역2_가설건축전기산출서_공사비(현재)_공사비rev1(civil)" xfId="2364" xr:uid="{00000000-0005-0000-0000-00003B090000}"/>
    <cellStyle name="_2001예산배정액 및 내역2_가설건축전기산출서_공사비_공사비(현재)" xfId="2365" xr:uid="{00000000-0005-0000-0000-00003C090000}"/>
    <cellStyle name="_2001예산배정액 및 내역2_가설건축전기산출서_공사비_공사비rev1" xfId="2366" xr:uid="{00000000-0005-0000-0000-00003D090000}"/>
    <cellStyle name="_2001예산배정액 및 내역2_가설건축전기산출서_공사비_공사비rev1(civil)" xfId="2367" xr:uid="{00000000-0005-0000-0000-00003E090000}"/>
    <cellStyle name="_2001예산배정액 및 내역2_가설건축전기산출서_노출500A배관공사비(040305)" xfId="2368" xr:uid="{00000000-0005-0000-0000-00003F090000}"/>
    <cellStyle name="_2001예산배정액 및 내역2_가설동력수량산출" xfId="2369" xr:uid="{00000000-0005-0000-0000-000040090000}"/>
    <cellStyle name="_2001예산배정액 및 내역2_가설동력수량산출_공사비" xfId="2370" xr:uid="{00000000-0005-0000-0000-000041090000}"/>
    <cellStyle name="_2001예산배정액 및 내역2_가설동력수량산출_공사비(현재)" xfId="2371" xr:uid="{00000000-0005-0000-0000-000042090000}"/>
    <cellStyle name="_2001예산배정액 및 내역2_가설동력수량산출_공사비(현재)_공사비rev1(civil)" xfId="2372" xr:uid="{00000000-0005-0000-0000-000043090000}"/>
    <cellStyle name="_2001예산배정액 및 내역2_가설동력수량산출_공사비_공사비(현재)" xfId="2373" xr:uid="{00000000-0005-0000-0000-000044090000}"/>
    <cellStyle name="_2001예산배정액 및 내역2_가설동력수량산출_공사비_공사비rev1" xfId="2374" xr:uid="{00000000-0005-0000-0000-000045090000}"/>
    <cellStyle name="_2001예산배정액 및 내역2_가설동력수량산출_공사비_공사비rev1(civil)" xfId="2375" xr:uid="{00000000-0005-0000-0000-000046090000}"/>
    <cellStyle name="_2001예산배정액 및 내역2_가설동력수량산출_노출500A배관공사비(040305)" xfId="2376" xr:uid="{00000000-0005-0000-0000-000047090000}"/>
    <cellStyle name="_2001예산배정액 및 내역2_가설통신수량" xfId="2377" xr:uid="{00000000-0005-0000-0000-000048090000}"/>
    <cellStyle name="_2001예산배정액 및 내역2_가설통신수량_공사비" xfId="2378" xr:uid="{00000000-0005-0000-0000-000049090000}"/>
    <cellStyle name="_2001예산배정액 및 내역2_가설통신수량_공사비(현재)" xfId="2379" xr:uid="{00000000-0005-0000-0000-00004A090000}"/>
    <cellStyle name="_2001예산배정액 및 내역2_가설통신수량_공사비(현재)_공사비rev1(civil)" xfId="2380" xr:uid="{00000000-0005-0000-0000-00004B090000}"/>
    <cellStyle name="_2001예산배정액 및 내역2_가설통신수량_공사비_공사비(현재)" xfId="2381" xr:uid="{00000000-0005-0000-0000-00004C090000}"/>
    <cellStyle name="_2001예산배정액 및 내역2_가설통신수량_공사비_공사비rev1" xfId="2382" xr:uid="{00000000-0005-0000-0000-00004D090000}"/>
    <cellStyle name="_2001예산배정액 및 내역2_가설통신수량_공사비_공사비rev1(civil)" xfId="2383" xr:uid="{00000000-0005-0000-0000-00004E090000}"/>
    <cellStyle name="_2001예산배정액 및 내역2_가설통신수량_노출500A배관공사비(040305)" xfId="2384" xr:uid="{00000000-0005-0000-0000-00004F090000}"/>
    <cellStyle name="_2001예산배정액 및 내역2_경보국설계서(철관주2003.1.30최종)" xfId="2385" xr:uid="{00000000-0005-0000-0000-000050090000}"/>
    <cellStyle name="_2001예산배정액 및 내역2_경보국설계서(철관주2003.1.30최종)_공사비" xfId="2386" xr:uid="{00000000-0005-0000-0000-000051090000}"/>
    <cellStyle name="_2001예산배정액 및 내역2_경보국설계서(철관주2003.1.30최종)_공사비(현재)" xfId="2387" xr:uid="{00000000-0005-0000-0000-000052090000}"/>
    <cellStyle name="_2001예산배정액 및 내역2_경보국설계서(철관주2003.1.30최종)_공사비(현재)_공사비rev1(civil)" xfId="2388" xr:uid="{00000000-0005-0000-0000-000053090000}"/>
    <cellStyle name="_2001예산배정액 및 내역2_경보국설계서(철관주2003.1.30최종)_공사비_공사비(현재)" xfId="2389" xr:uid="{00000000-0005-0000-0000-000054090000}"/>
    <cellStyle name="_2001예산배정액 및 내역2_경보국설계서(철관주2003.1.30최종)_공사비_공사비rev1" xfId="2390" xr:uid="{00000000-0005-0000-0000-000055090000}"/>
    <cellStyle name="_2001예산배정액 및 내역2_경보국설계서(철관주2003.1.30최종)_공사비_공사비rev1(civil)" xfId="2391" xr:uid="{00000000-0005-0000-0000-000056090000}"/>
    <cellStyle name="_2001예산배정액 및 내역2_경보국설계서(철관주2003.1.30최종)_노출500A배관공사비(040305)" xfId="2392" xr:uid="{00000000-0005-0000-0000-000057090000}"/>
    <cellStyle name="_2001예산배정액 및 내역2_경보국설계서(철관주2003.1.30최종)_영천댐수량산출" xfId="2393" xr:uid="{00000000-0005-0000-0000-000058090000}"/>
    <cellStyle name="_2001예산배정액 및 내역2_경보국설계서(철관주2003.1.30최종)_영천댐수량산출_공사비" xfId="2394" xr:uid="{00000000-0005-0000-0000-000059090000}"/>
    <cellStyle name="_2001예산배정액 및 내역2_경보국설계서(철관주2003.1.30최종)_영천댐수량산출_공사비(현재)" xfId="2395" xr:uid="{00000000-0005-0000-0000-00005A090000}"/>
    <cellStyle name="_2001예산배정액 및 내역2_경보국설계서(철관주2003.1.30최종)_영천댐수량산출_공사비(현재)_공사비rev1(civil)" xfId="2396" xr:uid="{00000000-0005-0000-0000-00005B090000}"/>
    <cellStyle name="_2001예산배정액 및 내역2_경보국설계서(철관주2003.1.30최종)_영천댐수량산출_공사비_공사비(현재)" xfId="2397" xr:uid="{00000000-0005-0000-0000-00005C090000}"/>
    <cellStyle name="_2001예산배정액 및 내역2_경보국설계서(철관주2003.1.30최종)_영천댐수량산출_공사비_공사비rev1" xfId="2398" xr:uid="{00000000-0005-0000-0000-00005D090000}"/>
    <cellStyle name="_2001예산배정액 및 내역2_경보국설계서(철관주2003.1.30최종)_영천댐수량산출_공사비_공사비rev1(civil)" xfId="2399" xr:uid="{00000000-0005-0000-0000-00005E090000}"/>
    <cellStyle name="_2001예산배정액 및 내역2_경보국설계서(철관주2003.1.30최종)_영천댐수량산출_노출500A배관공사비(040305)" xfId="2400" xr:uid="{00000000-0005-0000-0000-00005F090000}"/>
    <cellStyle name="_2001예산배정액 및 내역2_공사비" xfId="2401" xr:uid="{00000000-0005-0000-0000-000060090000}"/>
    <cellStyle name="_2001예산배정액 및 내역2_공사비(현재)" xfId="2402" xr:uid="{00000000-0005-0000-0000-000061090000}"/>
    <cellStyle name="_2001예산배정액 및 내역2_공사비(현재)_공사비rev1(civil)" xfId="2403" xr:uid="{00000000-0005-0000-0000-000062090000}"/>
    <cellStyle name="_2001예산배정액 및 내역2_공사비_공사비(현재)" xfId="2404" xr:uid="{00000000-0005-0000-0000-000063090000}"/>
    <cellStyle name="_2001예산배정액 및 내역2_공사비_공사비rev1" xfId="2405" xr:uid="{00000000-0005-0000-0000-000064090000}"/>
    <cellStyle name="_2001예산배정액 및 내역2_공사비_공사비rev1(civil)" xfId="2406" xr:uid="{00000000-0005-0000-0000-000065090000}"/>
    <cellStyle name="_2001예산배정액 및 내역2_노출500A배관공사비(040305)" xfId="2407" xr:uid="{00000000-0005-0000-0000-000066090000}"/>
    <cellStyle name="_2001예산배정액 및 내역2_영구동력수량산출" xfId="2408" xr:uid="{00000000-0005-0000-0000-000067090000}"/>
    <cellStyle name="_2001예산배정액 및 내역2_영구동력수량산출_공사비" xfId="2409" xr:uid="{00000000-0005-0000-0000-000068090000}"/>
    <cellStyle name="_2001예산배정액 및 내역2_영구동력수량산출_공사비(현재)" xfId="2410" xr:uid="{00000000-0005-0000-0000-000069090000}"/>
    <cellStyle name="_2001예산배정액 및 내역2_영구동력수량산출_공사비(현재)_공사비rev1(civil)" xfId="2411" xr:uid="{00000000-0005-0000-0000-00006A090000}"/>
    <cellStyle name="_2001예산배정액 및 내역2_영구동력수량산출_공사비_공사비(현재)" xfId="2412" xr:uid="{00000000-0005-0000-0000-00006B090000}"/>
    <cellStyle name="_2001예산배정액 및 내역2_영구동력수량산출_공사비_공사비rev1" xfId="2413" xr:uid="{00000000-0005-0000-0000-00006C090000}"/>
    <cellStyle name="_2001예산배정액 및 내역2_영구동력수량산출_공사비_공사비rev1(civil)" xfId="2414" xr:uid="{00000000-0005-0000-0000-00006D090000}"/>
    <cellStyle name="_2001예산배정액 및 내역2_영구동력수량산출_노출500A배관공사비(040305)" xfId="2415" xr:uid="{00000000-0005-0000-0000-00006E090000}"/>
    <cellStyle name="_2001예산배정액 및 내역2_영천댐수량산출" xfId="2416" xr:uid="{00000000-0005-0000-0000-00006F090000}"/>
    <cellStyle name="_2001예산배정액 및 내역2_영천댐수량산출_공사비" xfId="2417" xr:uid="{00000000-0005-0000-0000-000070090000}"/>
    <cellStyle name="_2001예산배정액 및 내역2_영천댐수량산출_공사비(현재)" xfId="2418" xr:uid="{00000000-0005-0000-0000-000071090000}"/>
    <cellStyle name="_2001예산배정액 및 내역2_영천댐수량산출_공사비(현재)_공사비rev1(civil)" xfId="2419" xr:uid="{00000000-0005-0000-0000-000072090000}"/>
    <cellStyle name="_2001예산배정액 및 내역2_영천댐수량산출_공사비_공사비(현재)" xfId="2420" xr:uid="{00000000-0005-0000-0000-000073090000}"/>
    <cellStyle name="_2001예산배정액 및 내역2_영천댐수량산출_공사비_공사비rev1" xfId="2421" xr:uid="{00000000-0005-0000-0000-000074090000}"/>
    <cellStyle name="_2001예산배정액 및 내역2_영천댐수량산출_공사비_공사비rev1(civil)" xfId="2422" xr:uid="{00000000-0005-0000-0000-000075090000}"/>
    <cellStyle name="_2001예산배정액 및 내역2_영천댐수량산출_노출500A배관공사비(040305)" xfId="2423" xr:uid="{00000000-0005-0000-0000-000076090000}"/>
    <cellStyle name="_2001예산배정액 및 내역2_오리지날최종-경보국설계서(철관주2003.2.13) (version 3) (version 1)" xfId="2424" xr:uid="{00000000-0005-0000-0000-000077090000}"/>
    <cellStyle name="_2001예산배정액 및 내역2_오리지날최종-경보국설계서(철관주2003.2.13) (version 3) (version 1)_공사비" xfId="2425" xr:uid="{00000000-0005-0000-0000-000078090000}"/>
    <cellStyle name="_2001예산배정액 및 내역2_오리지날최종-경보국설계서(철관주2003.2.13) (version 3) (version 1)_공사비(현재)" xfId="2426" xr:uid="{00000000-0005-0000-0000-000079090000}"/>
    <cellStyle name="_2001예산배정액 및 내역2_오리지날최종-경보국설계서(철관주2003.2.13) (version 3) (version 1)_공사비(현재)_공사비rev1(civil)" xfId="2427" xr:uid="{00000000-0005-0000-0000-00007A090000}"/>
    <cellStyle name="_2001예산배정액 및 내역2_오리지날최종-경보국설계서(철관주2003.2.13) (version 3) (version 1)_공사비_공사비(현재)" xfId="2428" xr:uid="{00000000-0005-0000-0000-00007B090000}"/>
    <cellStyle name="_2001예산배정액 및 내역2_오리지날최종-경보국설계서(철관주2003.2.13) (version 3) (version 1)_공사비_공사비rev1" xfId="2429" xr:uid="{00000000-0005-0000-0000-00007C090000}"/>
    <cellStyle name="_2001예산배정액 및 내역2_오리지날최종-경보국설계서(철관주2003.2.13) (version 3) (version 1)_공사비_공사비rev1(civil)" xfId="2430" xr:uid="{00000000-0005-0000-0000-00007D090000}"/>
    <cellStyle name="_2001예산배정액 및 내역2_오리지날최종-경보국설계서(철관주2003.2.13) (version 3) (version 1)_노출500A배관공사비(040305)" xfId="2431" xr:uid="{00000000-0005-0000-0000-00007E090000}"/>
    <cellStyle name="_2001예산배정액 및 내역2_오리지날최종-경보국설계서(철관주2003.2.6)" xfId="2432" xr:uid="{00000000-0005-0000-0000-00007F090000}"/>
    <cellStyle name="_2001예산배정액 및 내역2_오리지날최종-경보국설계서(철관주2003.2.6)_공사비" xfId="2433" xr:uid="{00000000-0005-0000-0000-000080090000}"/>
    <cellStyle name="_2001예산배정액 및 내역2_오리지날최종-경보국설계서(철관주2003.2.6)_공사비(현재)" xfId="2434" xr:uid="{00000000-0005-0000-0000-000081090000}"/>
    <cellStyle name="_2001예산배정액 및 내역2_오리지날최종-경보국설계서(철관주2003.2.6)_공사비(현재)_공사비rev1(civil)" xfId="2435" xr:uid="{00000000-0005-0000-0000-000082090000}"/>
    <cellStyle name="_2001예산배정액 및 내역2_오리지날최종-경보국설계서(철관주2003.2.6)_공사비_공사비(현재)" xfId="2436" xr:uid="{00000000-0005-0000-0000-000083090000}"/>
    <cellStyle name="_2001예산배정액 및 내역2_오리지날최종-경보국설계서(철관주2003.2.6)_공사비_공사비rev1" xfId="2437" xr:uid="{00000000-0005-0000-0000-000084090000}"/>
    <cellStyle name="_2001예산배정액 및 내역2_오리지날최종-경보국설계서(철관주2003.2.6)_공사비_공사비rev1(civil)" xfId="2438" xr:uid="{00000000-0005-0000-0000-000085090000}"/>
    <cellStyle name="_2001예산배정액 및 내역2_오리지날최종-경보국설계서(철관주2003.2.6)_노출500A배관공사비(040305)" xfId="2439" xr:uid="{00000000-0005-0000-0000-000086090000}"/>
    <cellStyle name="_2001예산배정액 및 내역2_오리지날최종-경보국설계서(철관주2003.2.9) (version 2)" xfId="2440" xr:uid="{00000000-0005-0000-0000-000087090000}"/>
    <cellStyle name="_2001예산배정액 및 내역2_오리지날최종-경보국설계서(철관주2003.2.9) (version 2)_공사비" xfId="2441" xr:uid="{00000000-0005-0000-0000-000088090000}"/>
    <cellStyle name="_2001예산배정액 및 내역2_오리지날최종-경보국설계서(철관주2003.2.9) (version 2)_공사비(현재)" xfId="2442" xr:uid="{00000000-0005-0000-0000-000089090000}"/>
    <cellStyle name="_2001예산배정액 및 내역2_오리지날최종-경보국설계서(철관주2003.2.9) (version 2)_공사비(현재)_공사비rev1(civil)" xfId="2443" xr:uid="{00000000-0005-0000-0000-00008A090000}"/>
    <cellStyle name="_2001예산배정액 및 내역2_오리지날최종-경보국설계서(철관주2003.2.9) (version 2)_공사비_공사비(현재)" xfId="2444" xr:uid="{00000000-0005-0000-0000-00008B090000}"/>
    <cellStyle name="_2001예산배정액 및 내역2_오리지날최종-경보국설계서(철관주2003.2.9) (version 2)_공사비_공사비rev1" xfId="2445" xr:uid="{00000000-0005-0000-0000-00008C090000}"/>
    <cellStyle name="_2001예산배정액 및 내역2_오리지날최종-경보국설계서(철관주2003.2.9) (version 2)_공사비_공사비rev1(civil)" xfId="2446" xr:uid="{00000000-0005-0000-0000-00008D090000}"/>
    <cellStyle name="_2001예산배정액 및 내역2_오리지날최종-경보국설계서(철관주2003.2.9) (version 2)_노출500A배관공사비(040305)" xfId="2447" xr:uid="{00000000-0005-0000-0000-00008E090000}"/>
    <cellStyle name="_2001예산배정액 및 내역2_옥곡수량" xfId="2448" xr:uid="{00000000-0005-0000-0000-00008F090000}"/>
    <cellStyle name="_2001예산배정액 및 내역2_옥곡수량_공사비" xfId="2449" xr:uid="{00000000-0005-0000-0000-000090090000}"/>
    <cellStyle name="_2001예산배정액 및 내역2_옥곡수량_공사비(현재)" xfId="2450" xr:uid="{00000000-0005-0000-0000-000091090000}"/>
    <cellStyle name="_2001예산배정액 및 내역2_옥곡수량_공사비(현재)_공사비rev1(civil)" xfId="2451" xr:uid="{00000000-0005-0000-0000-000092090000}"/>
    <cellStyle name="_2001예산배정액 및 내역2_옥곡수량_공사비_공사비(현재)" xfId="2452" xr:uid="{00000000-0005-0000-0000-000093090000}"/>
    <cellStyle name="_2001예산배정액 및 내역2_옥곡수량_공사비_공사비rev1" xfId="2453" xr:uid="{00000000-0005-0000-0000-000094090000}"/>
    <cellStyle name="_2001예산배정액 및 내역2_옥곡수량_공사비_공사비rev1(civil)" xfId="2454" xr:uid="{00000000-0005-0000-0000-000095090000}"/>
    <cellStyle name="_2001예산배정액 및 내역2_옥곡수량_노출500A배관공사비(040305)" xfId="2455" xr:uid="{00000000-0005-0000-0000-000096090000}"/>
    <cellStyle name="_2001예산배정액 및 내역2_전기-광양3단계(옥곡가압장)" xfId="2456" xr:uid="{00000000-0005-0000-0000-000097090000}"/>
    <cellStyle name="_2001예산배정액 및 내역2_전기-광양3단계(옥곡가압장)_공사비" xfId="2457" xr:uid="{00000000-0005-0000-0000-000098090000}"/>
    <cellStyle name="_2001예산배정액 및 내역2_전기-광양3단계(옥곡가압장)_공사비(현재)" xfId="2458" xr:uid="{00000000-0005-0000-0000-000099090000}"/>
    <cellStyle name="_2001예산배정액 및 내역2_전기-광양3단계(옥곡가압장)_공사비(현재)_공사비rev1(civil)" xfId="2459" xr:uid="{00000000-0005-0000-0000-00009A090000}"/>
    <cellStyle name="_2001예산배정액 및 내역2_전기-광양3단계(옥곡가압장)_공사비_공사비(현재)" xfId="2460" xr:uid="{00000000-0005-0000-0000-00009B090000}"/>
    <cellStyle name="_2001예산배정액 및 내역2_전기-광양3단계(옥곡가압장)_공사비_공사비rev1" xfId="2461" xr:uid="{00000000-0005-0000-0000-00009C090000}"/>
    <cellStyle name="_2001예산배정액 및 내역2_전기-광양3단계(옥곡가압장)_공사비_공사비rev1(civil)" xfId="2462" xr:uid="{00000000-0005-0000-0000-00009D090000}"/>
    <cellStyle name="_2001예산배정액 및 내역2_전기-광양3단계(옥곡가압장)_노출500A배관공사비(040305)" xfId="2463" xr:uid="{00000000-0005-0000-0000-00009E090000}"/>
    <cellStyle name="_2001예산배정액 및 내역2_전기방식" xfId="2464" xr:uid="{00000000-0005-0000-0000-00009F090000}"/>
    <cellStyle name="_2001예산배정액 및 내역2_전기방식_공사비" xfId="2465" xr:uid="{00000000-0005-0000-0000-0000A0090000}"/>
    <cellStyle name="_2001예산배정액 및 내역2_전기방식_공사비(현재)" xfId="2466" xr:uid="{00000000-0005-0000-0000-0000A1090000}"/>
    <cellStyle name="_2001예산배정액 및 내역2_전기방식_공사비(현재)_공사비rev1(civil)" xfId="2467" xr:uid="{00000000-0005-0000-0000-0000A2090000}"/>
    <cellStyle name="_2001예산배정액 및 내역2_전기방식_공사비_공사비(현재)" xfId="2468" xr:uid="{00000000-0005-0000-0000-0000A3090000}"/>
    <cellStyle name="_2001예산배정액 및 내역2_전기방식_공사비_공사비rev1" xfId="2469" xr:uid="{00000000-0005-0000-0000-0000A4090000}"/>
    <cellStyle name="_2001예산배정액 및 내역2_전기방식_공사비_공사비rev1(civil)" xfId="2470" xr:uid="{00000000-0005-0000-0000-0000A5090000}"/>
    <cellStyle name="_2001예산배정액 및 내역2_전기방식_노출500A배관공사비(040305)" xfId="2471" xr:uid="{00000000-0005-0000-0000-0000A6090000}"/>
    <cellStyle name="_2001예산배정액 및 내역2_전기-영천댐취수능력(2003.2.10) (version 1)" xfId="2472" xr:uid="{00000000-0005-0000-0000-0000A7090000}"/>
    <cellStyle name="_2001예산배정액 및 내역2_전기-영천댐취수능력(2003.2.10) (version 1)_공사비" xfId="2473" xr:uid="{00000000-0005-0000-0000-0000A8090000}"/>
    <cellStyle name="_2001예산배정액 및 내역2_전기-영천댐취수능력(2003.2.10) (version 1)_공사비(현재)" xfId="2474" xr:uid="{00000000-0005-0000-0000-0000A9090000}"/>
    <cellStyle name="_2001예산배정액 및 내역2_전기-영천댐취수능력(2003.2.10) (version 1)_공사비(현재)_공사비rev1(civil)" xfId="2475" xr:uid="{00000000-0005-0000-0000-0000AA090000}"/>
    <cellStyle name="_2001예산배정액 및 내역2_전기-영천댐취수능력(2003.2.10) (version 1)_공사비_공사비(현재)" xfId="2476" xr:uid="{00000000-0005-0000-0000-0000AB090000}"/>
    <cellStyle name="_2001예산배정액 및 내역2_전기-영천댐취수능력(2003.2.10) (version 1)_공사비_공사비rev1" xfId="2477" xr:uid="{00000000-0005-0000-0000-0000AC090000}"/>
    <cellStyle name="_2001예산배정액 및 내역2_전기-영천댐취수능력(2003.2.10) (version 1)_공사비_공사비rev1(civil)" xfId="2478" xr:uid="{00000000-0005-0000-0000-0000AD090000}"/>
    <cellStyle name="_2001예산배정액 및 내역2_전기-영천댐취수능력(2003.2.10) (version 1)_노출500A배관공사비(040305)" xfId="2479" xr:uid="{00000000-0005-0000-0000-0000AE090000}"/>
    <cellStyle name="_2001예산배정액 및 내역2_최종실적(최종)" xfId="2480" xr:uid="{00000000-0005-0000-0000-0000AF090000}"/>
    <cellStyle name="_2001예산배정액 및 내역2_최종실적(최종)_공사비" xfId="2481" xr:uid="{00000000-0005-0000-0000-0000B0090000}"/>
    <cellStyle name="_2001예산배정액 및 내역2_최종실적(최종)_공사비(현재)" xfId="2482" xr:uid="{00000000-0005-0000-0000-0000B1090000}"/>
    <cellStyle name="_2001예산배정액 및 내역2_최종실적(최종)_공사비(현재)_공사비rev1(civil)" xfId="2483" xr:uid="{00000000-0005-0000-0000-0000B2090000}"/>
    <cellStyle name="_2001예산배정액 및 내역2_최종실적(최종)_공사비_공사비(현재)" xfId="2484" xr:uid="{00000000-0005-0000-0000-0000B3090000}"/>
    <cellStyle name="_2001예산배정액 및 내역2_최종실적(최종)_공사비_공사비rev1" xfId="2485" xr:uid="{00000000-0005-0000-0000-0000B4090000}"/>
    <cellStyle name="_2001예산배정액 및 내역2_최종실적(최종)_공사비_공사비rev1(civil)" xfId="2486" xr:uid="{00000000-0005-0000-0000-0000B5090000}"/>
    <cellStyle name="_2001예산배정액 및 내역2_최종실적(최종)_노출500A배관공사비(040305)" xfId="2487" xr:uid="{00000000-0005-0000-0000-0000B6090000}"/>
    <cellStyle name="_2001예산배정액 및 내역2_최종실적(최종)_영천댐수량산출" xfId="2488" xr:uid="{00000000-0005-0000-0000-0000B7090000}"/>
    <cellStyle name="_2001예산배정액 및 내역2_최종실적(최종)_영천댐수량산출_공사비" xfId="2489" xr:uid="{00000000-0005-0000-0000-0000B8090000}"/>
    <cellStyle name="_2001예산배정액 및 내역2_최종실적(최종)_영천댐수량산출_공사비(현재)" xfId="2490" xr:uid="{00000000-0005-0000-0000-0000B9090000}"/>
    <cellStyle name="_2001예산배정액 및 내역2_최종실적(최종)_영천댐수량산출_공사비(현재)_공사비rev1(civil)" xfId="2491" xr:uid="{00000000-0005-0000-0000-0000BA090000}"/>
    <cellStyle name="_2001예산배정액 및 내역2_최종실적(최종)_영천댐수량산출_공사비_공사비(현재)" xfId="2492" xr:uid="{00000000-0005-0000-0000-0000BB090000}"/>
    <cellStyle name="_2001예산배정액 및 내역2_최종실적(최종)_영천댐수량산출_공사비_공사비rev1" xfId="2493" xr:uid="{00000000-0005-0000-0000-0000BC090000}"/>
    <cellStyle name="_2001예산배정액 및 내역2_최종실적(최종)_영천댐수량산출_공사비_공사비rev1(civil)" xfId="2494" xr:uid="{00000000-0005-0000-0000-0000BD090000}"/>
    <cellStyle name="_2001예산배정액 및 내역2_최종실적(최종)_영천댐수량산출_노출500A배관공사비(040305)" xfId="2495" xr:uid="{00000000-0005-0000-0000-0000BE090000}"/>
    <cellStyle name="_2003년 설계서(서울시-기준점측량1)" xfId="2496" xr:uid="{00000000-0005-0000-0000-0000BF090000}"/>
    <cellStyle name="_2003년설계품v2.1" xfId="2497" xr:uid="{00000000-0005-0000-0000-0000C0090000}"/>
    <cellStyle name="_2004_가격산출 근거서" xfId="2498" xr:uid="{00000000-0005-0000-0000-0000C1090000}"/>
    <cellStyle name="_2004_가격산출 근거서_수정" xfId="2499" xr:uid="{00000000-0005-0000-0000-0000C2090000}"/>
    <cellStyle name="_20050510(지노시스템_서울시청 도로 굴착,복구)" xfId="2500" xr:uid="{00000000-0005-0000-0000-0000C3090000}"/>
    <cellStyle name="_2005년 사업 시스템 부문 설계내역서_2.0" xfId="2501" xr:uid="{00000000-0005-0000-0000-0000C4090000}"/>
    <cellStyle name="_2007년 항공사진측량_설계품_흑백" xfId="2502" xr:uid="{00000000-0005-0000-0000-0000C5090000}"/>
    <cellStyle name="_2007년 항공사진측량_흑백" xfId="2503" xr:uid="{00000000-0005-0000-0000-0000C6090000}"/>
    <cellStyle name="_2500정사사진(2005년도2차물량 위성과 통합)" xfId="2504" xr:uid="{00000000-0005-0000-0000-0000C7090000}"/>
    <cellStyle name="_2지구" xfId="2505" xr:uid="{00000000-0005-0000-0000-0000C8090000}"/>
    <cellStyle name="_Book3" xfId="2506" xr:uid="{00000000-0005-0000-0000-0000C9090000}"/>
    <cellStyle name="_DB부분 설계서(Ver3.0)" xfId="2507" xr:uid="{00000000-0005-0000-0000-0000CA090000}"/>
    <cellStyle name="_DB부분 설계서(Ver3.1)" xfId="2508" xr:uid="{00000000-0005-0000-0000-0000CB090000}"/>
    <cellStyle name="_DB설계" xfId="2509" xr:uid="{00000000-0005-0000-0000-0000CC090000}"/>
    <cellStyle name="_FP_설계내역샘플_(가중치직접산정방식)_New" xfId="2510" xr:uid="{00000000-0005-0000-0000-0000CD090000}"/>
    <cellStyle name="_FP_설계내역샘플_(평균가중치방식)_New" xfId="2511" xr:uid="{00000000-0005-0000-0000-0000CE090000}"/>
    <cellStyle name="_GIS구축(도시가스)" xfId="2512" xr:uid="{00000000-0005-0000-0000-0000CF090000}"/>
    <cellStyle name="_IBM" xfId="2513" xr:uid="{00000000-0005-0000-0000-0000D0090000}"/>
    <cellStyle name="_SDQ031036캐드랜드(거제시청)" xfId="2514" xr:uid="{00000000-0005-0000-0000-0000D1090000}"/>
    <cellStyle name="_SI부문_김천시" xfId="2515" xr:uid="{00000000-0005-0000-0000-0000D2090000}"/>
    <cellStyle name="_Virus" xfId="2516" xr:uid="{00000000-0005-0000-0000-0000D3090000}"/>
    <cellStyle name="_WebGIS기능_본수_데이터(ver1.0)" xfId="2517" xr:uid="{00000000-0005-0000-0000-0000D4090000}"/>
    <cellStyle name="_가격산출내역서_93" xfId="2518" xr:uid="{00000000-0005-0000-0000-0000D5090000}"/>
    <cellStyle name="_가격제안서" xfId="2519" xr:uid="{00000000-0005-0000-0000-0000D6090000}"/>
    <cellStyle name="_가설건축전기산출서" xfId="2520" xr:uid="{00000000-0005-0000-0000-0000D7090000}"/>
    <cellStyle name="_가설건축전기산출서_공사비" xfId="2521" xr:uid="{00000000-0005-0000-0000-0000D8090000}"/>
    <cellStyle name="_가설건축전기산출서_공사비(현재)" xfId="2522" xr:uid="{00000000-0005-0000-0000-0000D9090000}"/>
    <cellStyle name="_가설건축전기산출서_공사비(현재)_공사비rev1(civil)" xfId="2523" xr:uid="{00000000-0005-0000-0000-0000DA090000}"/>
    <cellStyle name="_가설건축전기산출서_공사비_공사비(현재)" xfId="2524" xr:uid="{00000000-0005-0000-0000-0000DB090000}"/>
    <cellStyle name="_가설건축전기산출서_공사비_공사비rev1" xfId="2525" xr:uid="{00000000-0005-0000-0000-0000DC090000}"/>
    <cellStyle name="_가설건축전기산출서_공사비_공사비rev1(civil)" xfId="2526" xr:uid="{00000000-0005-0000-0000-0000DD090000}"/>
    <cellStyle name="_가설건축전기산출서_노출500A배관공사비(040305)" xfId="2527" xr:uid="{00000000-0005-0000-0000-0000DE090000}"/>
    <cellStyle name="_가설동력수량산출" xfId="2528" xr:uid="{00000000-0005-0000-0000-0000DF090000}"/>
    <cellStyle name="_가설동력수량산출_공사비" xfId="2529" xr:uid="{00000000-0005-0000-0000-0000E0090000}"/>
    <cellStyle name="_가설동력수량산출_공사비(현재)" xfId="2530" xr:uid="{00000000-0005-0000-0000-0000E1090000}"/>
    <cellStyle name="_가설동력수량산출_공사비(현재)_공사비rev1(civil)" xfId="2531" xr:uid="{00000000-0005-0000-0000-0000E2090000}"/>
    <cellStyle name="_가설동력수량산출_공사비_공사비(현재)" xfId="2532" xr:uid="{00000000-0005-0000-0000-0000E3090000}"/>
    <cellStyle name="_가설동력수량산출_공사비_공사비rev1" xfId="2533" xr:uid="{00000000-0005-0000-0000-0000E4090000}"/>
    <cellStyle name="_가설동력수량산출_공사비_공사비rev1(civil)" xfId="2534" xr:uid="{00000000-0005-0000-0000-0000E5090000}"/>
    <cellStyle name="_가설동력수량산출_노출500A배관공사비(040305)" xfId="2535" xr:uid="{00000000-0005-0000-0000-0000E6090000}"/>
    <cellStyle name="_가설통신수량" xfId="2536" xr:uid="{00000000-0005-0000-0000-0000E7090000}"/>
    <cellStyle name="_가설통신수량_공사비" xfId="2537" xr:uid="{00000000-0005-0000-0000-0000E8090000}"/>
    <cellStyle name="_가설통신수량_공사비(현재)" xfId="2538" xr:uid="{00000000-0005-0000-0000-0000E9090000}"/>
    <cellStyle name="_가설통신수량_공사비(현재)_공사비rev1(civil)" xfId="2539" xr:uid="{00000000-0005-0000-0000-0000EA090000}"/>
    <cellStyle name="_가설통신수량_공사비_공사비(현재)" xfId="2540" xr:uid="{00000000-0005-0000-0000-0000EB090000}"/>
    <cellStyle name="_가설통신수량_공사비_공사비rev1" xfId="2541" xr:uid="{00000000-0005-0000-0000-0000EC090000}"/>
    <cellStyle name="_가설통신수량_공사비_공사비rev1(civil)" xfId="2542" xr:uid="{00000000-0005-0000-0000-0000ED090000}"/>
    <cellStyle name="_가설통신수량_노출500A배관공사비(040305)" xfId="2543" xr:uid="{00000000-0005-0000-0000-0000EE090000}"/>
    <cellStyle name="_감리예산설계서" xfId="2544" xr:uid="{00000000-0005-0000-0000-0000EF090000}"/>
    <cellStyle name="_강남대_네트웍_컴스(시스코쓰리콤견적)" xfId="2545" xr:uid="{00000000-0005-0000-0000-0000F0090000}"/>
    <cellStyle name="_건국대학교 매체제작실 견적서 03.0929" xfId="2546" xr:uid="{00000000-0005-0000-0000-0000F1090000}"/>
    <cellStyle name="_견적금액(1124)" xfId="2547" xr:uid="{00000000-0005-0000-0000-0000F2090000}"/>
    <cellStyle name="_경계확인측량" xfId="2548" xr:uid="{00000000-0005-0000-0000-0000F3090000}"/>
    <cellStyle name="_경보국설계서(철관주2003.1.30최종)" xfId="2549" xr:uid="{00000000-0005-0000-0000-0000F4090000}"/>
    <cellStyle name="_경보국설계서(철관주2003.1.30최종)_공사비" xfId="2550" xr:uid="{00000000-0005-0000-0000-0000F5090000}"/>
    <cellStyle name="_경보국설계서(철관주2003.1.30최종)_공사비(현재)" xfId="2551" xr:uid="{00000000-0005-0000-0000-0000F6090000}"/>
    <cellStyle name="_경보국설계서(철관주2003.1.30최종)_공사비(현재)_공사비rev1(civil)" xfId="2552" xr:uid="{00000000-0005-0000-0000-0000F7090000}"/>
    <cellStyle name="_경보국설계서(철관주2003.1.30최종)_공사비_공사비(현재)" xfId="2553" xr:uid="{00000000-0005-0000-0000-0000F8090000}"/>
    <cellStyle name="_경보국설계서(철관주2003.1.30최종)_공사비_공사비rev1" xfId="2554" xr:uid="{00000000-0005-0000-0000-0000F9090000}"/>
    <cellStyle name="_경보국설계서(철관주2003.1.30최종)_공사비_공사비rev1(civil)" xfId="2555" xr:uid="{00000000-0005-0000-0000-0000FA090000}"/>
    <cellStyle name="_경보국설계서(철관주2003.1.30최종)_노출500A배관공사비(040305)" xfId="2556" xr:uid="{00000000-0005-0000-0000-0000FB090000}"/>
    <cellStyle name="_경보국설계서(철관주2003.1.30최종)_영천댐수량산출" xfId="2557" xr:uid="{00000000-0005-0000-0000-0000FC090000}"/>
    <cellStyle name="_경보국설계서(철관주2003.1.30최종)_영천댐수량산출_공사비" xfId="2558" xr:uid="{00000000-0005-0000-0000-0000FD090000}"/>
    <cellStyle name="_경보국설계서(철관주2003.1.30최종)_영천댐수량산출_공사비(현재)" xfId="2559" xr:uid="{00000000-0005-0000-0000-0000FE090000}"/>
    <cellStyle name="_경보국설계서(철관주2003.1.30최종)_영천댐수량산출_공사비(현재)_공사비rev1(civil)" xfId="2560" xr:uid="{00000000-0005-0000-0000-0000FF090000}"/>
    <cellStyle name="_경보국설계서(철관주2003.1.30최종)_영천댐수량산출_공사비_공사비(현재)" xfId="2561" xr:uid="{00000000-0005-0000-0000-0000000A0000}"/>
    <cellStyle name="_경보국설계서(철관주2003.1.30최종)_영천댐수량산출_공사비_공사비rev1" xfId="2562" xr:uid="{00000000-0005-0000-0000-0000010A0000}"/>
    <cellStyle name="_경보국설계서(철관주2003.1.30최종)_영천댐수량산출_공사비_공사비rev1(civil)" xfId="2563" xr:uid="{00000000-0005-0000-0000-0000020A0000}"/>
    <cellStyle name="_경보국설계서(철관주2003.1.30최종)_영천댐수량산출_노출500A배관공사비(040305)" xfId="2564" xr:uid="{00000000-0005-0000-0000-0000030A0000}"/>
    <cellStyle name="_공사비" xfId="2565" xr:uid="{00000000-0005-0000-0000-0000040A0000}"/>
    <cellStyle name="_공사비(현재)" xfId="2566" xr:uid="{00000000-0005-0000-0000-0000050A0000}"/>
    <cellStyle name="_공사비(현재)_공사비rev1(civil)" xfId="2567" xr:uid="{00000000-0005-0000-0000-0000060A0000}"/>
    <cellStyle name="_공사비_공사비(현재)" xfId="2568" xr:uid="{00000000-0005-0000-0000-0000070A0000}"/>
    <cellStyle name="_공사비_공사비rev1" xfId="2569" xr:uid="{00000000-0005-0000-0000-0000080A0000}"/>
    <cellStyle name="_공사비_공사비rev1(civil)" xfId="2570" xr:uid="{00000000-0005-0000-0000-0000090A0000}"/>
    <cellStyle name="_광양 좌표변환설계-1" xfId="2571" xr:uid="{00000000-0005-0000-0000-00000A0A0000}"/>
    <cellStyle name="_광주시 2차 시스템" xfId="2572" xr:uid="{00000000-0005-0000-0000-00000B0A0000}"/>
    <cellStyle name="_광주시 도로와 지하시설물도 공동구축사업(2차) 설계내역서_1.0" xfId="2573" xr:uid="{00000000-0005-0000-0000-00000C0A0000}"/>
    <cellStyle name="_광주시 도로와 지하시설물도 공동구축사업(2차) 설계내역서_2.0" xfId="2574" xr:uid="{00000000-0005-0000-0000-00000D0A0000}"/>
    <cellStyle name="_군산시_UIS설계서(0308)" xfId="2575" xr:uid="{00000000-0005-0000-0000-00000E0A0000}"/>
    <cellStyle name="_군포시 지하시설물통합정보시스템 구축사업 설계내역서_2.3" xfId="2576" xr:uid="{00000000-0005-0000-0000-00000F0A0000}"/>
    <cellStyle name="_김제시 GIS 구축사업 설계내역서_시스템부문_4" xfId="2577" xr:uid="{00000000-0005-0000-0000-0000100A0000}"/>
    <cellStyle name="_김제시 도로와 지하시설물 공동구축사업 설계서_계약(1차년도)_1" xfId="2578" xr:uid="{00000000-0005-0000-0000-0000110A0000}"/>
    <cellStyle name="_김제시_UIS설계서(0706)" xfId="2579" xr:uid="{00000000-0005-0000-0000-0000120A0000}"/>
    <cellStyle name="_김천시설계서(제출용)" xfId="2580" xr:uid="{00000000-0005-0000-0000-0000130A0000}"/>
    <cellStyle name="_김포GIS설계1차(최종본.01.05)" xfId="2581" xr:uid="{00000000-0005-0000-0000-0000140A0000}"/>
    <cellStyle name="_김포시 DB 설계서" xfId="2582" xr:uid="{00000000-0005-0000-0000-0000150A0000}"/>
    <cellStyle name="_김포시 DB 설계서_중앙항업" xfId="2583" xr:uid="{00000000-0005-0000-0000-0000160A0000}"/>
    <cellStyle name="_김포시 UIS-설계내역서" xfId="2584" xr:uid="{00000000-0005-0000-0000-0000170A0000}"/>
    <cellStyle name="_김해시_도로와지하시설물도공동구축사업 설계내역서.2.9" xfId="2585" xr:uid="{00000000-0005-0000-0000-0000180A0000}"/>
    <cellStyle name="_남원시_UIS설계서(0624)" xfId="2586" xr:uid="{00000000-0005-0000-0000-0000190A0000}"/>
    <cellStyle name="_내역서" xfId="2587" xr:uid="{00000000-0005-0000-0000-00001A0A0000}"/>
    <cellStyle name="_내역서-청평" xfId="2588" xr:uid="{00000000-0005-0000-0000-00001B0A0000}"/>
    <cellStyle name="_노출500A배관공사비(040305)" xfId="2589" xr:uid="{00000000-0005-0000-0000-00001C0A0000}"/>
    <cellStyle name="_노출전기공사비" xfId="2590" xr:uid="{00000000-0005-0000-0000-00001D0A0000}"/>
    <cellStyle name="_다우SW(1023)" xfId="2591" xr:uid="{00000000-0005-0000-0000-00001E0A0000}"/>
    <cellStyle name="_달성 3차산업단지(항측)_수정_2차(최종)" xfId="2592" xr:uid="{00000000-0005-0000-0000-00001F0A0000}"/>
    <cellStyle name="_도로+상수+하수(2003년진주시)-1차-최종" xfId="2593" xr:uid="{00000000-0005-0000-0000-0000200A0000}"/>
    <cellStyle name="_도로+상수+하수총괄분(진주시)" xfId="2594" xr:uid="{00000000-0005-0000-0000-0000210A0000}"/>
    <cellStyle name="_도로및지하시설물도공동구축사업 설계내역서.1.0" xfId="2595" xr:uid="{00000000-0005-0000-0000-0000220A0000}"/>
    <cellStyle name="_도로시설물020517총괄" xfId="2596" xr:uid="{00000000-0005-0000-0000-0000230A0000}"/>
    <cellStyle name="_도로와 지하시설물도 구축사업(2차) 설계내역서_v4" xfId="2597" xr:uid="{00000000-0005-0000-0000-0000240A0000}"/>
    <cellStyle name="_도로와 지하시설물도 시범사업 설계내역서_1.2" xfId="2598" xr:uid="{00000000-0005-0000-0000-0000250A0000}"/>
    <cellStyle name="_모바일 지리정보 현장관리시스템 설계서" xfId="2599" xr:uid="{00000000-0005-0000-0000-0000260A0000}"/>
    <cellStyle name="_무안군_UIS설계서(1013)" xfId="2600" xr:uid="{00000000-0005-0000-0000-0000270A0000}"/>
    <cellStyle name="_문화재GIS_설계내역_040718_v3" xfId="2601" xr:uid="{00000000-0005-0000-0000-0000280A0000}"/>
    <cellStyle name="_물량기본내역및조사탐사내역" xfId="2602" xr:uid="{00000000-0005-0000-0000-0000290A0000}"/>
    <cellStyle name="_범용 공동구축사업 설계내역서_샘플1.3" xfId="2603" xr:uid="{00000000-0005-0000-0000-00002A0A0000}"/>
    <cellStyle name="_범용 공동구축사업 설계내역서_샘플1.4" xfId="2604" xr:uid="{00000000-0005-0000-0000-00002B0A0000}"/>
    <cellStyle name="_범용추가개발 설계내역서(평균가중치방식)" xfId="2605" xr:uid="{00000000-0005-0000-0000-00002C0A0000}"/>
    <cellStyle name="_범용추가개발내역" xfId="2606" xr:uid="{00000000-0005-0000-0000-00002D0A0000}"/>
    <cellStyle name="_범용프로그램도입 예산설계서(2003기준)_1.6" xfId="2607" xr:uid="{00000000-0005-0000-0000-00002E0A0000}"/>
    <cellStyle name="_범용프로그램도입 예산설계서_1.2" xfId="2608" xr:uid="{00000000-0005-0000-0000-00002F0A0000}"/>
    <cellStyle name="_부천범박동" xfId="2609" xr:uid="{00000000-0005-0000-0000-0000300A0000}"/>
    <cellStyle name="_부천시 지하시설물통합정보시스템 구축사업 설계내역서_0514(FP)" xfId="2610" xr:uid="{00000000-0005-0000-0000-0000310A0000}"/>
    <cellStyle name="_부천시 지하시설물통합정보시스템 구축사업 설계내역서_2.1(FP)" xfId="2611" xr:uid="{00000000-0005-0000-0000-0000320A0000}"/>
    <cellStyle name="_부천시 현장시설물관리시스템 구축사업 설계내역서_1.2" xfId="2612" xr:uid="{00000000-0005-0000-0000-0000330A0000}"/>
    <cellStyle name="_부천시 현장시설물관리시스템 구축사업 설계내역서_2.1(FP)" xfId="2613" xr:uid="{00000000-0005-0000-0000-0000340A0000}"/>
    <cellStyle name="_사업대가기준(최신자료)" xfId="2614" xr:uid="{00000000-0005-0000-0000-0000350A0000}"/>
    <cellStyle name="_사천시 2차사업 설계내역서_최종(2004.6.10)" xfId="2615" xr:uid="{00000000-0005-0000-0000-0000360A0000}"/>
    <cellStyle name="_사천시_인트라넷설계서(0316)" xfId="2616" xr:uid="{00000000-0005-0000-0000-0000370A0000}"/>
    <cellStyle name="_산림감시시스템 이전 설치공사 내역서" xfId="2617" xr:uid="{00000000-0005-0000-0000-0000380A0000}"/>
    <cellStyle name="_상하수도 범용도입 설계내역서2.0" xfId="2618" xr:uid="{00000000-0005-0000-0000-0000390A0000}"/>
    <cellStyle name="_새주소웹서버" xfId="2619" xr:uid="{00000000-0005-0000-0000-00003A0A0000}"/>
    <cellStyle name="_서울시 도로굴착복구관리시스템(2단계) 설계내역서_v6" xfId="2620" xr:uid="{00000000-0005-0000-0000-00003B0A0000}"/>
    <cellStyle name="_서울시_측량기준점관리시스템_설계내역서_v5" xfId="2621" xr:uid="{00000000-0005-0000-0000-00003C0A0000}"/>
    <cellStyle name="_설계내역서(2_3차분)_계약예정" xfId="2622" xr:uid="{00000000-0005-0000-0000-00003D0A0000}"/>
    <cellStyle name="_설계내역서_발주" xfId="2623" xr:uid="{00000000-0005-0000-0000-00003E0A0000}"/>
    <cellStyle name="_설계내역서1(1)" xfId="2624" xr:uid="{00000000-0005-0000-0000-00003F0A0000}"/>
    <cellStyle name="_설계도서" xfId="2625" xr:uid="{00000000-0005-0000-0000-0000400A0000}"/>
    <cellStyle name="_설계서" xfId="2626" xr:uid="{00000000-0005-0000-0000-0000410A0000}"/>
    <cellStyle name="_설계서(2004년 sample)" xfId="2627" xr:uid="{00000000-0005-0000-0000-0000420A0000}"/>
    <cellStyle name="_설계서00_연기" xfId="2628" xr:uid="{00000000-0005-0000-0000-0000430A0000}"/>
    <cellStyle name="_성남시 3D설계" xfId="2629" xr:uid="{00000000-0005-0000-0000-0000440A0000}"/>
    <cellStyle name="_성남시SW개발내역서" xfId="2630" xr:uid="{00000000-0005-0000-0000-0000450A0000}"/>
    <cellStyle name="_성남시SW개발내역서(V1(1).1)" xfId="2631" xr:uid="{00000000-0005-0000-0000-0000460A0000}"/>
    <cellStyle name="_성남시SW개발내역서_1215" xfId="2632" xr:uid="{00000000-0005-0000-0000-0000470A0000}"/>
    <cellStyle name="_성남판교지구 열배관로 자기마커시스템 구축" xfId="2633" xr:uid="{00000000-0005-0000-0000-0000480A0000}"/>
    <cellStyle name="_세계측지계 좌표변환 용역" xfId="2634" xr:uid="{00000000-0005-0000-0000-0000490A0000}"/>
    <cellStyle name="_수원시_장기미집행관리프록그램_설계내역_v1" xfId="2635" xr:uid="{00000000-0005-0000-0000-00004A0A0000}"/>
    <cellStyle name="_스튜디오" xfId="2636" xr:uid="{00000000-0005-0000-0000-00004B0A0000}"/>
    <cellStyle name="_시스템" xfId="2637" xr:uid="{00000000-0005-0000-0000-00004C0A0000}"/>
    <cellStyle name="_시스템개발산출양식_2003" xfId="2638" xr:uid="{00000000-0005-0000-0000-00004D0A0000}"/>
    <cellStyle name="_시흥시견적" xfId="2639" xr:uid="{00000000-0005-0000-0000-00004E0A0000}"/>
    <cellStyle name="_안성시 GIS 총괄 설계내역서_1.0" xfId="2640" xr:uid="{00000000-0005-0000-0000-00004F0A0000}"/>
    <cellStyle name="_양산시 가격설계내역서_1" xfId="2641" xr:uid="{00000000-0005-0000-0000-0000500A0000}"/>
    <cellStyle name="_언주중-1" xfId="2642" xr:uid="{00000000-0005-0000-0000-0000510A0000}"/>
    <cellStyle name="_역삼성진" xfId="2643" xr:uid="{00000000-0005-0000-0000-0000520A0000}"/>
    <cellStyle name="_연습" xfId="2644" xr:uid="{00000000-0005-0000-0000-0000530A0000}"/>
    <cellStyle name="_영구동력수량산출" xfId="2645" xr:uid="{00000000-0005-0000-0000-0000540A0000}"/>
    <cellStyle name="_영구동력수량산출_공사비" xfId="2646" xr:uid="{00000000-0005-0000-0000-0000550A0000}"/>
    <cellStyle name="_영구동력수량산출_공사비(현재)" xfId="2647" xr:uid="{00000000-0005-0000-0000-0000560A0000}"/>
    <cellStyle name="_영구동력수량산출_공사비(현재)_공사비rev1(civil)" xfId="2648" xr:uid="{00000000-0005-0000-0000-0000570A0000}"/>
    <cellStyle name="_영구동력수량산출_공사비_공사비(현재)" xfId="2649" xr:uid="{00000000-0005-0000-0000-0000580A0000}"/>
    <cellStyle name="_영구동력수량산출_공사비_공사비rev1" xfId="2650" xr:uid="{00000000-0005-0000-0000-0000590A0000}"/>
    <cellStyle name="_영구동력수량산출_공사비_공사비rev1(civil)" xfId="2651" xr:uid="{00000000-0005-0000-0000-00005A0A0000}"/>
    <cellStyle name="_영구동력수량산출_노출500A배관공사비(040305)" xfId="2652" xr:uid="{00000000-0005-0000-0000-00005B0A0000}"/>
    <cellStyle name="_영주시-계약용_설계내역서" xfId="2653" xr:uid="{00000000-0005-0000-0000-00005C0A0000}"/>
    <cellStyle name="_영천댐수량산출" xfId="2654" xr:uid="{00000000-0005-0000-0000-00005D0A0000}"/>
    <cellStyle name="_영천댐수량산출_공사비" xfId="2655" xr:uid="{00000000-0005-0000-0000-00005E0A0000}"/>
    <cellStyle name="_영천댐수량산출_공사비(현재)" xfId="2656" xr:uid="{00000000-0005-0000-0000-00005F0A0000}"/>
    <cellStyle name="_영천댐수량산출_공사비(현재)_공사비rev1(civil)" xfId="2657" xr:uid="{00000000-0005-0000-0000-0000600A0000}"/>
    <cellStyle name="_영천댐수량산출_공사비_공사비(현재)" xfId="2658" xr:uid="{00000000-0005-0000-0000-0000610A0000}"/>
    <cellStyle name="_영천댐수량산출_공사비_공사비rev1" xfId="2659" xr:uid="{00000000-0005-0000-0000-0000620A0000}"/>
    <cellStyle name="_영천댐수량산출_공사비_공사비rev1(civil)" xfId="2660" xr:uid="{00000000-0005-0000-0000-0000630A0000}"/>
    <cellStyle name="_영천댐수량산출_노출500A배관공사비(040305)" xfId="2661" xr:uid="{00000000-0005-0000-0000-0000640A0000}"/>
    <cellStyle name="_오리지날최종-경보국설계서(철관주2003.2.13) (version 3) (version 1)" xfId="2662" xr:uid="{00000000-0005-0000-0000-0000650A0000}"/>
    <cellStyle name="_오리지날최종-경보국설계서(철관주2003.2.13) (version 3) (version 1)_공사비" xfId="2663" xr:uid="{00000000-0005-0000-0000-0000660A0000}"/>
    <cellStyle name="_오리지날최종-경보국설계서(철관주2003.2.13) (version 3) (version 1)_공사비(현재)" xfId="2664" xr:uid="{00000000-0005-0000-0000-0000670A0000}"/>
    <cellStyle name="_오리지날최종-경보국설계서(철관주2003.2.13) (version 3) (version 1)_공사비(현재)_공사비rev1(civil)" xfId="2665" xr:uid="{00000000-0005-0000-0000-0000680A0000}"/>
    <cellStyle name="_오리지날최종-경보국설계서(철관주2003.2.13) (version 3) (version 1)_공사비_공사비(현재)" xfId="2666" xr:uid="{00000000-0005-0000-0000-0000690A0000}"/>
    <cellStyle name="_오리지날최종-경보국설계서(철관주2003.2.13) (version 3) (version 1)_공사비_공사비rev1" xfId="2667" xr:uid="{00000000-0005-0000-0000-00006A0A0000}"/>
    <cellStyle name="_오리지날최종-경보국설계서(철관주2003.2.13) (version 3) (version 1)_공사비_공사비rev1(civil)" xfId="2668" xr:uid="{00000000-0005-0000-0000-00006B0A0000}"/>
    <cellStyle name="_오리지날최종-경보국설계서(철관주2003.2.13) (version 3) (version 1)_노출500A배관공사비(040305)" xfId="2669" xr:uid="{00000000-0005-0000-0000-00006C0A0000}"/>
    <cellStyle name="_오리지날최종-경보국설계서(철관주2003.2.6)" xfId="2670" xr:uid="{00000000-0005-0000-0000-00006D0A0000}"/>
    <cellStyle name="_오리지날최종-경보국설계서(철관주2003.2.6)_공사비" xfId="2671" xr:uid="{00000000-0005-0000-0000-00006E0A0000}"/>
    <cellStyle name="_오리지날최종-경보국설계서(철관주2003.2.6)_공사비(현재)" xfId="2672" xr:uid="{00000000-0005-0000-0000-00006F0A0000}"/>
    <cellStyle name="_오리지날최종-경보국설계서(철관주2003.2.6)_공사비(현재)_공사비rev1(civil)" xfId="2673" xr:uid="{00000000-0005-0000-0000-0000700A0000}"/>
    <cellStyle name="_오리지날최종-경보국설계서(철관주2003.2.6)_공사비_공사비(현재)" xfId="2674" xr:uid="{00000000-0005-0000-0000-0000710A0000}"/>
    <cellStyle name="_오리지날최종-경보국설계서(철관주2003.2.6)_공사비_공사비rev1" xfId="2675" xr:uid="{00000000-0005-0000-0000-0000720A0000}"/>
    <cellStyle name="_오리지날최종-경보국설계서(철관주2003.2.6)_공사비_공사비rev1(civil)" xfId="2676" xr:uid="{00000000-0005-0000-0000-0000730A0000}"/>
    <cellStyle name="_오리지날최종-경보국설계서(철관주2003.2.6)_노출500A배관공사비(040305)" xfId="2677" xr:uid="{00000000-0005-0000-0000-0000740A0000}"/>
    <cellStyle name="_오리지날최종-경보국설계서(철관주2003.2.9) (version 2)" xfId="2678" xr:uid="{00000000-0005-0000-0000-0000750A0000}"/>
    <cellStyle name="_오리지날최종-경보국설계서(철관주2003.2.9) (version 2)_공사비" xfId="2679" xr:uid="{00000000-0005-0000-0000-0000760A0000}"/>
    <cellStyle name="_오리지날최종-경보국설계서(철관주2003.2.9) (version 2)_공사비(현재)" xfId="2680" xr:uid="{00000000-0005-0000-0000-0000770A0000}"/>
    <cellStyle name="_오리지날최종-경보국설계서(철관주2003.2.9) (version 2)_공사비(현재)_공사비rev1(civil)" xfId="2681" xr:uid="{00000000-0005-0000-0000-0000780A0000}"/>
    <cellStyle name="_오리지날최종-경보국설계서(철관주2003.2.9) (version 2)_공사비_공사비(현재)" xfId="2682" xr:uid="{00000000-0005-0000-0000-0000790A0000}"/>
    <cellStyle name="_오리지날최종-경보국설계서(철관주2003.2.9) (version 2)_공사비_공사비rev1" xfId="2683" xr:uid="{00000000-0005-0000-0000-00007A0A0000}"/>
    <cellStyle name="_오리지날최종-경보국설계서(철관주2003.2.9) (version 2)_공사비_공사비rev1(civil)" xfId="2684" xr:uid="{00000000-0005-0000-0000-00007B0A0000}"/>
    <cellStyle name="_오리지날최종-경보국설계서(철관주2003.2.9) (version 2)_노출500A배관공사비(040305)" xfId="2685" xr:uid="{00000000-0005-0000-0000-00007C0A0000}"/>
    <cellStyle name="_옥곡수량" xfId="2686" xr:uid="{00000000-0005-0000-0000-00007D0A0000}"/>
    <cellStyle name="_옥곡수량_공사비" xfId="2687" xr:uid="{00000000-0005-0000-0000-00007E0A0000}"/>
    <cellStyle name="_옥곡수량_공사비(현재)" xfId="2688" xr:uid="{00000000-0005-0000-0000-00007F0A0000}"/>
    <cellStyle name="_옥곡수량_공사비(현재)_공사비rev1(civil)" xfId="2689" xr:uid="{00000000-0005-0000-0000-0000800A0000}"/>
    <cellStyle name="_옥곡수량_공사비_공사비(현재)" xfId="2690" xr:uid="{00000000-0005-0000-0000-0000810A0000}"/>
    <cellStyle name="_옥곡수량_공사비_공사비rev1" xfId="2691" xr:uid="{00000000-0005-0000-0000-0000820A0000}"/>
    <cellStyle name="_옥곡수량_공사비_공사비rev1(civil)" xfId="2692" xr:uid="{00000000-0005-0000-0000-0000830A0000}"/>
    <cellStyle name="_옥곡수량_노출500A배관공사비(040305)" xfId="2693" xr:uid="{00000000-0005-0000-0000-0000840A0000}"/>
    <cellStyle name="_울산시총괄안-20030509v1" xfId="2694" xr:uid="{00000000-0005-0000-0000-0000850A0000}"/>
    <cellStyle name="_웹기반 범용프로그램 기본설계용역 예산설계서_050322" xfId="2695" xr:uid="{00000000-0005-0000-0000-0000860A0000}"/>
    <cellStyle name="_웹기반 범용프로그램 기본설계용역 예산설계서_051006" xfId="2696" xr:uid="{00000000-0005-0000-0000-0000870A0000}"/>
    <cellStyle name="_웹기반 수치지도 관리시스템 개발 용역 산출내역서_1.2" xfId="2697" xr:uid="{00000000-0005-0000-0000-0000880A0000}"/>
    <cellStyle name="_웹기반 수치지도 활용시스템 도입 설계서_1.1" xfId="2698" xr:uid="{00000000-0005-0000-0000-0000890A0000}"/>
    <cellStyle name="_웹기반 수치지도 활용시스템 도입 설계서_2.0" xfId="2699" xr:uid="{00000000-0005-0000-0000-00008A0A0000}"/>
    <cellStyle name="_의정부  상하수도 설계내역서_1.2" xfId="2700" xr:uid="{00000000-0005-0000-0000-00008B0A0000}"/>
    <cellStyle name="_의정부_설계내역서" xfId="2701" xr:uid="{00000000-0005-0000-0000-00008C0A0000}"/>
    <cellStyle name="_의정부_설계내역서(제출용)" xfId="2702" xr:uid="{00000000-0005-0000-0000-00008D0A0000}"/>
    <cellStyle name="_이담지리지 보완확장사업 설계내역서_1.1" xfId="2703" xr:uid="{00000000-0005-0000-0000-00008E0A0000}"/>
    <cellStyle name="_인증견적자료" xfId="2704" xr:uid="{00000000-0005-0000-0000-00008F0A0000}"/>
    <cellStyle name="_인천시 지하시설물통합정보시스템 구축사업 설계내역서_0514(FP)" xfId="2705" xr:uid="{00000000-0005-0000-0000-0000900A0000}"/>
    <cellStyle name="_인트라넷개발내역" xfId="2706" xr:uid="{00000000-0005-0000-0000-0000910A0000}"/>
    <cellStyle name="_장비" xfId="2707" xr:uid="{00000000-0005-0000-0000-0000920A0000}"/>
    <cellStyle name="_장비견적분석" xfId="2708" xr:uid="{00000000-0005-0000-0000-0000930A0000}"/>
    <cellStyle name="_전기-광양3단계(옥곡가압장)" xfId="2709" xr:uid="{00000000-0005-0000-0000-0000940A0000}"/>
    <cellStyle name="_전기-광양3단계(옥곡가압장)_공사비" xfId="2710" xr:uid="{00000000-0005-0000-0000-0000950A0000}"/>
    <cellStyle name="_전기-광양3단계(옥곡가압장)_공사비(현재)" xfId="2711" xr:uid="{00000000-0005-0000-0000-0000960A0000}"/>
    <cellStyle name="_전기-광양3단계(옥곡가압장)_공사비(현재)_공사비rev1(civil)" xfId="2712" xr:uid="{00000000-0005-0000-0000-0000970A0000}"/>
    <cellStyle name="_전기-광양3단계(옥곡가압장)_공사비_공사비(현재)" xfId="2713" xr:uid="{00000000-0005-0000-0000-0000980A0000}"/>
    <cellStyle name="_전기-광양3단계(옥곡가압장)_공사비_공사비rev1" xfId="2714" xr:uid="{00000000-0005-0000-0000-0000990A0000}"/>
    <cellStyle name="_전기-광양3단계(옥곡가압장)_공사비_공사비rev1(civil)" xfId="2715" xr:uid="{00000000-0005-0000-0000-00009A0A0000}"/>
    <cellStyle name="_전기-광양3단계(옥곡가압장)_노출500A배관공사비(040305)" xfId="2716" xr:uid="{00000000-0005-0000-0000-00009B0A0000}"/>
    <cellStyle name="_전기내역서(12월2일)-양식변경" xfId="2717" xr:uid="{00000000-0005-0000-0000-00009C0A0000}"/>
    <cellStyle name="_전기방식" xfId="2718" xr:uid="{00000000-0005-0000-0000-00009D0A0000}"/>
    <cellStyle name="_전기방식_공사비" xfId="2719" xr:uid="{00000000-0005-0000-0000-00009E0A0000}"/>
    <cellStyle name="_전기방식_공사비(현재)" xfId="2720" xr:uid="{00000000-0005-0000-0000-00009F0A0000}"/>
    <cellStyle name="_전기방식_공사비(현재)_공사비rev1(civil)" xfId="2721" xr:uid="{00000000-0005-0000-0000-0000A00A0000}"/>
    <cellStyle name="_전기방식_공사비_공사비(현재)" xfId="2722" xr:uid="{00000000-0005-0000-0000-0000A10A0000}"/>
    <cellStyle name="_전기방식_공사비_공사비rev1" xfId="2723" xr:uid="{00000000-0005-0000-0000-0000A20A0000}"/>
    <cellStyle name="_전기방식_공사비_공사비rev1(civil)" xfId="2724" xr:uid="{00000000-0005-0000-0000-0000A30A0000}"/>
    <cellStyle name="_전기방식_노출500A배관공사비(040305)" xfId="2725" xr:uid="{00000000-0005-0000-0000-0000A40A0000}"/>
    <cellStyle name="_전기-영천댐취수능력(2003.2.10) (version 1)" xfId="2726" xr:uid="{00000000-0005-0000-0000-0000A50A0000}"/>
    <cellStyle name="_전기-영천댐취수능력(2003.2.10) (version 1)_공사비" xfId="2727" xr:uid="{00000000-0005-0000-0000-0000A60A0000}"/>
    <cellStyle name="_전기-영천댐취수능력(2003.2.10) (version 1)_공사비(현재)" xfId="2728" xr:uid="{00000000-0005-0000-0000-0000A70A0000}"/>
    <cellStyle name="_전기-영천댐취수능력(2003.2.10) (version 1)_공사비(현재)_공사비rev1(civil)" xfId="2729" xr:uid="{00000000-0005-0000-0000-0000A80A0000}"/>
    <cellStyle name="_전기-영천댐취수능력(2003.2.10) (version 1)_공사비_공사비(현재)" xfId="2730" xr:uid="{00000000-0005-0000-0000-0000A90A0000}"/>
    <cellStyle name="_전기-영천댐취수능력(2003.2.10) (version 1)_공사비_공사비rev1" xfId="2731" xr:uid="{00000000-0005-0000-0000-0000AA0A0000}"/>
    <cellStyle name="_전기-영천댐취수능력(2003.2.10) (version 1)_공사비_공사비rev1(civil)" xfId="2732" xr:uid="{00000000-0005-0000-0000-0000AB0A0000}"/>
    <cellStyle name="_전기-영천댐취수능력(2003.2.10) (version 1)_노출500A배관공사비(040305)" xfId="2733" xr:uid="{00000000-0005-0000-0000-0000AC0A0000}"/>
    <cellStyle name="_전주시_UIS 확장사업 설계내역서_2" xfId="2734" xr:uid="{00000000-0005-0000-0000-0000AD0A0000}"/>
    <cellStyle name="_정읍시_UIS설계서(0302)" xfId="2735" xr:uid="{00000000-0005-0000-0000-0000AE0A0000}"/>
    <cellStyle name="_정읍시내역서_최종" xfId="2736" xr:uid="{00000000-0005-0000-0000-0000AF0A0000}"/>
    <cellStyle name="_제1지구" xfId="2737" xr:uid="{00000000-0005-0000-0000-0000B00A0000}"/>
    <cellStyle name="_제주물항" xfId="2738" xr:uid="{00000000-0005-0000-0000-0000B10A0000}"/>
    <cellStyle name="_제주시_운용소프트웨어개발" xfId="2739" xr:uid="{00000000-0005-0000-0000-0000B20A0000}"/>
    <cellStyle name="_조달청_계약내역(기성1차)" xfId="2740" xr:uid="{00000000-0005-0000-0000-0000B30A0000}"/>
    <cellStyle name="_주공_실행예산산출_040903_협상 (2)" xfId="2741" xr:uid="{00000000-0005-0000-0000-0000B40A0000}"/>
    <cellStyle name="_지하시설물 통합정보시스템 구축 사업 예산내역서_1.1" xfId="2742" xr:uid="{00000000-0005-0000-0000-0000B50A0000}"/>
    <cellStyle name="_지하시설물(도로77㎞)측량설계10.31(최종)2급 15개" xfId="2743" xr:uid="{00000000-0005-0000-0000-0000B60A0000}"/>
    <cellStyle name="_지하시설물_시스템_설계내역서" xfId="2744" xr:uid="{00000000-0005-0000-0000-0000B70A0000}"/>
    <cellStyle name="_지하시설물DB용역 설계서(고읍)" xfId="2745" xr:uid="{00000000-0005-0000-0000-0000B80A0000}"/>
    <cellStyle name="_지하시설물관리현장지원시스템구축 산출내역서_1.0" xfId="2746" xr:uid="{00000000-0005-0000-0000-0000B90A0000}"/>
    <cellStyle name="_지하시설물구축총괄분" xfId="2747" xr:uid="{00000000-0005-0000-0000-0000BA0A0000}"/>
    <cellStyle name="_지하시설물통합관리설계내역서_1.0" xfId="2748" xr:uid="{00000000-0005-0000-0000-0000BB0A0000}"/>
    <cellStyle name="_지하시설물통합및굴착복구관리 설계내역서_1.1" xfId="2749" xr:uid="{00000000-0005-0000-0000-0000BC0A0000}"/>
    <cellStyle name="_지하통합 보완개발 예상비용_v1" xfId="2750" xr:uid="{00000000-0005-0000-0000-0000BD0A0000}"/>
    <cellStyle name="_최종실적(최종)" xfId="2751" xr:uid="{00000000-0005-0000-0000-0000BE0A0000}"/>
    <cellStyle name="_최종실적(최종)_공사비" xfId="2752" xr:uid="{00000000-0005-0000-0000-0000BF0A0000}"/>
    <cellStyle name="_최종실적(최종)_공사비(현재)" xfId="2753" xr:uid="{00000000-0005-0000-0000-0000C00A0000}"/>
    <cellStyle name="_최종실적(최종)_공사비(현재)_공사비rev1(civil)" xfId="2754" xr:uid="{00000000-0005-0000-0000-0000C10A0000}"/>
    <cellStyle name="_최종실적(최종)_공사비_공사비(현재)" xfId="2755" xr:uid="{00000000-0005-0000-0000-0000C20A0000}"/>
    <cellStyle name="_최종실적(최종)_공사비_공사비rev1" xfId="2756" xr:uid="{00000000-0005-0000-0000-0000C30A0000}"/>
    <cellStyle name="_최종실적(최종)_공사비_공사비rev1(civil)" xfId="2757" xr:uid="{00000000-0005-0000-0000-0000C40A0000}"/>
    <cellStyle name="_최종실적(최종)_노출500A배관공사비(040305)" xfId="2758" xr:uid="{00000000-0005-0000-0000-0000C50A0000}"/>
    <cellStyle name="_최종실적(최종)_영천댐수량산출" xfId="2759" xr:uid="{00000000-0005-0000-0000-0000C60A0000}"/>
    <cellStyle name="_최종실적(최종)_영천댐수량산출_공사비" xfId="2760" xr:uid="{00000000-0005-0000-0000-0000C70A0000}"/>
    <cellStyle name="_최종실적(최종)_영천댐수량산출_공사비(현재)" xfId="2761" xr:uid="{00000000-0005-0000-0000-0000C80A0000}"/>
    <cellStyle name="_최종실적(최종)_영천댐수량산출_공사비(현재)_공사비rev1(civil)" xfId="2762" xr:uid="{00000000-0005-0000-0000-0000C90A0000}"/>
    <cellStyle name="_최종실적(최종)_영천댐수량산출_공사비_공사비(현재)" xfId="2763" xr:uid="{00000000-0005-0000-0000-0000CA0A0000}"/>
    <cellStyle name="_최종실적(최종)_영천댐수량산출_공사비_공사비rev1" xfId="2764" xr:uid="{00000000-0005-0000-0000-0000CB0A0000}"/>
    <cellStyle name="_최종실적(최종)_영천댐수량산출_공사비_공사비rev1(civil)" xfId="2765" xr:uid="{00000000-0005-0000-0000-0000CC0A0000}"/>
    <cellStyle name="_최종실적(최종)_영천댐수량산출_노출500A배관공사비(040305)" xfId="2766" xr:uid="{00000000-0005-0000-0000-0000CD0A0000}"/>
    <cellStyle name="_코마스HW(1023)" xfId="2767" xr:uid="{00000000-0005-0000-0000-0000CE0A0000}"/>
    <cellStyle name="_태백시 GIS 용역비 기준단가표" xfId="2768" xr:uid="{00000000-0005-0000-0000-0000CF0A0000}"/>
    <cellStyle name="_태백시 지리정보시스템 구축(수정)" xfId="2769" xr:uid="{00000000-0005-0000-0000-0000D00A0000}"/>
    <cellStyle name="_평택시 5차" xfId="2770" xr:uid="{00000000-0005-0000-0000-0000D10A0000}"/>
    <cellStyle name="_포스장비" xfId="2771" xr:uid="{00000000-0005-0000-0000-0000D20A0000}"/>
    <cellStyle name="_포천GIS설계_전체" xfId="2772" xr:uid="{00000000-0005-0000-0000-0000D30A0000}"/>
    <cellStyle name="_포천시 UIS 시스템부문 설계내역서_1.0" xfId="2773" xr:uid="{00000000-0005-0000-0000-0000D40A0000}"/>
    <cellStyle name="_표본설계" xfId="2774" xr:uid="{00000000-0005-0000-0000-0000D50A0000}"/>
    <cellStyle name="_표본설계서" xfId="2775" xr:uid="{00000000-0005-0000-0000-0000D60A0000}"/>
    <cellStyle name="_표시핀설치(ok)" xfId="2776" xr:uid="{00000000-0005-0000-0000-0000D70A0000}"/>
    <cellStyle name="_표지및원가계산" xfId="2777" xr:uid="{00000000-0005-0000-0000-0000D80A0000}"/>
    <cellStyle name="_하드웨어사양서" xfId="2778" xr:uid="{00000000-0005-0000-0000-0000D90A0000}"/>
    <cellStyle name="_한강시민공원통합시스템_산출내역서_050617" xfId="2779" xr:uid="{00000000-0005-0000-0000-0000DA0A0000}"/>
    <cellStyle name="_항측내역(5.15최종)" xfId="2780" xr:uid="{00000000-0005-0000-0000-0000DB0A0000}"/>
    <cellStyle name="_항측표본설계서" xfId="2781" xr:uid="{00000000-0005-0000-0000-0000DC0A0000}"/>
    <cellStyle name="_황산교회" xfId="2782" xr:uid="{00000000-0005-0000-0000-0000DD0A0000}"/>
    <cellStyle name="_흥덕(쓰레기 수송관로)_최종" xfId="2783" xr:uid="{00000000-0005-0000-0000-0000DE0A0000}"/>
    <cellStyle name="´Þ·?" xfId="2784" xr:uid="{00000000-0005-0000-0000-0000DF0A0000}"/>
    <cellStyle name="’E‰Y [0.00]_laroux" xfId="2785" xr:uid="{00000000-0005-0000-0000-0000E00A0000}"/>
    <cellStyle name="’E‰Y_laroux" xfId="2786" xr:uid="{00000000-0005-0000-0000-0000E10A0000}"/>
    <cellStyle name="¤@?e_TEST-1 " xfId="2787" xr:uid="{00000000-0005-0000-0000-0000E20A0000}"/>
    <cellStyle name="=C:\WINDOWS\SYSTEM32\COMMAND.COM" xfId="2788" xr:uid="{00000000-0005-0000-0000-0000E30A0000}"/>
    <cellStyle name="°iA¤¼O¼yA¡" xfId="2789" xr:uid="{00000000-0005-0000-0000-0000E40A0000}"/>
    <cellStyle name="°iA¤Aa·A1" xfId="2790" xr:uid="{00000000-0005-0000-0000-0000E50A0000}"/>
    <cellStyle name="°iA¤Aa·A2" xfId="2791" xr:uid="{00000000-0005-0000-0000-0000E60A0000}"/>
    <cellStyle name="•W_laroux" xfId="2792" xr:uid="{00000000-0005-0000-0000-0000E70A0000}"/>
    <cellStyle name="¼yAU(R)" xfId="2793" xr:uid="{00000000-0005-0000-0000-0000E80A0000}"/>
    <cellStyle name="¹eºÐA² [0]" xfId="2794" xr:uid="{00000000-0005-0000-0000-0000E90A0000}"/>
    <cellStyle name="¹eºÐA² [2]" xfId="2795" xr:uid="{00000000-0005-0000-0000-0000EA0A0000}"/>
    <cellStyle name="¹eºÐA²_±aA¸" xfId="2796" xr:uid="{00000000-0005-0000-0000-0000EB0A0000}"/>
    <cellStyle name="1월" xfId="2797" xr:uid="{00000000-0005-0000-0000-0000EC0A0000}"/>
    <cellStyle name="2)" xfId="2798" xr:uid="{00000000-0005-0000-0000-0000ED0A0000}"/>
    <cellStyle name="20% - 강조색1" xfId="2799" builtinId="30" customBuiltin="1"/>
    <cellStyle name="20% - 강조색2" xfId="2800" builtinId="34" customBuiltin="1"/>
    <cellStyle name="20% - 강조색3" xfId="2801" builtinId="38" customBuiltin="1"/>
    <cellStyle name="20% - 강조색4" xfId="2802" builtinId="42" customBuiltin="1"/>
    <cellStyle name="20% - 강조색5" xfId="2803" builtinId="46" customBuiltin="1"/>
    <cellStyle name="20% - 강조색6" xfId="2804" builtinId="50" customBuiltin="1"/>
    <cellStyle name="³?A￥" xfId="2805" xr:uid="{00000000-0005-0000-0000-0000F40A0000}"/>
    <cellStyle name="40% - 강조색1" xfId="2806" builtinId="31" customBuiltin="1"/>
    <cellStyle name="40% - 강조색2" xfId="2807" builtinId="35" customBuiltin="1"/>
    <cellStyle name="40% - 강조색3" xfId="2808" builtinId="39" customBuiltin="1"/>
    <cellStyle name="40% - 강조색4" xfId="2809" builtinId="43" customBuiltin="1"/>
    <cellStyle name="40% - 강조색5" xfId="2810" builtinId="47" customBuiltin="1"/>
    <cellStyle name="40% - 강조색6" xfId="2811" builtinId="51" customBuiltin="1"/>
    <cellStyle name="60% - 강조색1" xfId="2812" builtinId="32" customBuiltin="1"/>
    <cellStyle name="60% - 강조색2" xfId="2813" builtinId="36" customBuiltin="1"/>
    <cellStyle name="60% - 강조색3" xfId="2814" builtinId="40" customBuiltin="1"/>
    <cellStyle name="60% - 강조색4" xfId="2815" builtinId="44" customBuiltin="1"/>
    <cellStyle name="60% - 강조색5" xfId="2816" builtinId="48" customBuiltin="1"/>
    <cellStyle name="60% - 강조색6" xfId="2817" builtinId="52" customBuiltin="1"/>
    <cellStyle name="_x0014_7." xfId="2818" xr:uid="{00000000-0005-0000-0000-0000010B0000}"/>
    <cellStyle name="A¨­￠￢￠O [0]_INQUIRY ￠?￥i¨u¡AAⓒ￢Aⓒª " xfId="2819" xr:uid="{00000000-0005-0000-0000-0000020B0000}"/>
    <cellStyle name="A¨­￠￢￠O_INQUIRY ￠?￥i¨u¡AAⓒ￢Aⓒª " xfId="2820" xr:uid="{00000000-0005-0000-0000-0000030B0000}"/>
    <cellStyle name="AA" xfId="2821" xr:uid="{00000000-0005-0000-0000-0000040B0000}"/>
    <cellStyle name="AeE­ [0]_ 2ÆAAþº° " xfId="2822" xr:uid="{00000000-0005-0000-0000-0000050B0000}"/>
    <cellStyle name="ÅëÈ­ [0]_»óºÎ¼ö·®Áý°è " xfId="2823" xr:uid="{00000000-0005-0000-0000-0000060B0000}"/>
    <cellStyle name="AeE­ [0]_°eE¹_11¿a½A " xfId="2824" xr:uid="{00000000-0005-0000-0000-0000070B0000}"/>
    <cellStyle name="AeE­_ 2ÆAAþº° " xfId="2825" xr:uid="{00000000-0005-0000-0000-0000080B0000}"/>
    <cellStyle name="ÅëÈ­_»óºÎ¼ö·®Áý°è " xfId="2826" xr:uid="{00000000-0005-0000-0000-0000090B0000}"/>
    <cellStyle name="AeE­_°eE¹_11¿a½A " xfId="2827" xr:uid="{00000000-0005-0000-0000-00000A0B0000}"/>
    <cellStyle name="AeE¡ⓒ [0]_INQUIRY ￠?￥i¨u¡AAⓒ￢Aⓒª " xfId="2828" xr:uid="{00000000-0005-0000-0000-00000B0B0000}"/>
    <cellStyle name="AeE¡ⓒ_INQUIRY ￠?￥i¨u¡AAⓒ￢Aⓒª " xfId="2829" xr:uid="{00000000-0005-0000-0000-00000C0B0000}"/>
    <cellStyle name="ÆU¼¾ÆR" xfId="2830" xr:uid="{00000000-0005-0000-0000-00000D0B0000}"/>
    <cellStyle name="ALIGNMENT" xfId="2831" xr:uid="{00000000-0005-0000-0000-00000E0B0000}"/>
    <cellStyle name="AÞ¸¶ [0]_ 2ÆAAþº° " xfId="2832" xr:uid="{00000000-0005-0000-0000-00000F0B0000}"/>
    <cellStyle name="ÄÞ¸¶ [0]_»óºÎ¼ö·®Áý°è " xfId="2833" xr:uid="{00000000-0005-0000-0000-0000100B0000}"/>
    <cellStyle name="AÞ¸¶ [0]_°eE¹_11¿a½A " xfId="2834" xr:uid="{00000000-0005-0000-0000-0000110B0000}"/>
    <cellStyle name="AÞ¸¶ [2]" xfId="2835" xr:uid="{00000000-0005-0000-0000-0000120B0000}"/>
    <cellStyle name="AÞ¸¶_ 2ÆAAþº° " xfId="2836" xr:uid="{00000000-0005-0000-0000-0000130B0000}"/>
    <cellStyle name="ÄÞ¸¶_»óºÎ¼ö·®Áý°è " xfId="2837" xr:uid="{00000000-0005-0000-0000-0000140B0000}"/>
    <cellStyle name="AÞ¸¶_°eE¹_11¿a½A " xfId="2838" xr:uid="{00000000-0005-0000-0000-0000150B0000}"/>
    <cellStyle name="AU¸R¼o" xfId="2839" xr:uid="{00000000-0005-0000-0000-0000160B0000}"/>
    <cellStyle name="AU¸R¼o0" xfId="2840" xr:uid="{00000000-0005-0000-0000-0000170B0000}"/>
    <cellStyle name="C¡IA¨ª_¡ic¨u¡A¨￢I¨￢¡Æ AN¡Æe " xfId="2841" xr:uid="{00000000-0005-0000-0000-0000180B0000}"/>
    <cellStyle name="C￥AØ_ 2ÆAAþº° " xfId="2842" xr:uid="{00000000-0005-0000-0000-0000190B0000}"/>
    <cellStyle name="Ç¥ÁØ_»óºÎ¼ö·®Áý°è " xfId="2843" xr:uid="{00000000-0005-0000-0000-00001A0B0000}"/>
    <cellStyle name="Calc Currency (0)" xfId="2844" xr:uid="{00000000-0005-0000-0000-00001B0B0000}"/>
    <cellStyle name="Calc Currency (0) 2" xfId="2845" xr:uid="{00000000-0005-0000-0000-00001C0B0000}"/>
    <cellStyle name="Calc Currency (2)" xfId="2846" xr:uid="{00000000-0005-0000-0000-00001D0B0000}"/>
    <cellStyle name="Calc Currency (2) 2" xfId="2847" xr:uid="{00000000-0005-0000-0000-00001E0B0000}"/>
    <cellStyle name="Calc Percent (0)" xfId="2848" xr:uid="{00000000-0005-0000-0000-00001F0B0000}"/>
    <cellStyle name="Calc Percent (0) 2" xfId="2849" xr:uid="{00000000-0005-0000-0000-0000200B0000}"/>
    <cellStyle name="Calc Percent (1)" xfId="2850" xr:uid="{00000000-0005-0000-0000-0000210B0000}"/>
    <cellStyle name="Calc Percent (1) 2" xfId="2851" xr:uid="{00000000-0005-0000-0000-0000220B0000}"/>
    <cellStyle name="Calc Percent (2)" xfId="2852" xr:uid="{00000000-0005-0000-0000-0000230B0000}"/>
    <cellStyle name="Calc Percent (2) 2" xfId="2853" xr:uid="{00000000-0005-0000-0000-0000240B0000}"/>
    <cellStyle name="Calc Units (0)" xfId="2854" xr:uid="{00000000-0005-0000-0000-0000250B0000}"/>
    <cellStyle name="Calc Units (0) 2" xfId="2855" xr:uid="{00000000-0005-0000-0000-0000260B0000}"/>
    <cellStyle name="Calc Units (1)" xfId="2856" xr:uid="{00000000-0005-0000-0000-0000270B0000}"/>
    <cellStyle name="Calc Units (1) 2" xfId="2857" xr:uid="{00000000-0005-0000-0000-0000280B0000}"/>
    <cellStyle name="Calc Units (2)" xfId="2858" xr:uid="{00000000-0005-0000-0000-0000290B0000}"/>
    <cellStyle name="Calc Units (2) 2" xfId="2859" xr:uid="{00000000-0005-0000-0000-00002A0B0000}"/>
    <cellStyle name="category" xfId="2860" xr:uid="{00000000-0005-0000-0000-00002B0B0000}"/>
    <cellStyle name="CO≫e" xfId="2861" xr:uid="{00000000-0005-0000-0000-00002C0B0000}"/>
    <cellStyle name="columns_array" xfId="2862" xr:uid="{00000000-0005-0000-0000-00002D0B0000}"/>
    <cellStyle name="Comma" xfId="2863" xr:uid="{00000000-0005-0000-0000-00002E0B0000}"/>
    <cellStyle name="Comma [0]" xfId="2864" xr:uid="{00000000-0005-0000-0000-00002F0B0000}"/>
    <cellStyle name="Comma [0] 2" xfId="2865" xr:uid="{00000000-0005-0000-0000-0000300B0000}"/>
    <cellStyle name="Comma [00]" xfId="2866" xr:uid="{00000000-0005-0000-0000-0000310B0000}"/>
    <cellStyle name="Comma [00] 2" xfId="2867" xr:uid="{00000000-0005-0000-0000-0000320B0000}"/>
    <cellStyle name="comma zerodec" xfId="2868" xr:uid="{00000000-0005-0000-0000-0000330B0000}"/>
    <cellStyle name="comma zerodec 2" xfId="2869" xr:uid="{00000000-0005-0000-0000-0000340B0000}"/>
    <cellStyle name="comma zerodec 3" xfId="2870" xr:uid="{00000000-0005-0000-0000-0000350B0000}"/>
    <cellStyle name="Comma_ SG&amp;A Bridge " xfId="2871" xr:uid="{00000000-0005-0000-0000-0000360B0000}"/>
    <cellStyle name="Comma0" xfId="2872" xr:uid="{00000000-0005-0000-0000-0000370B0000}"/>
    <cellStyle name="Commm_laroux_12~3SO2_97회비_laroux" xfId="2873" xr:uid="{00000000-0005-0000-0000-0000380B0000}"/>
    <cellStyle name="Copied" xfId="2874" xr:uid="{00000000-0005-0000-0000-0000390B0000}"/>
    <cellStyle name="Curren?_x0012_퐀_x0017_?" xfId="2875" xr:uid="{00000000-0005-0000-0000-00003A0B0000}"/>
    <cellStyle name="Currency" xfId="2876" xr:uid="{00000000-0005-0000-0000-00003B0B0000}"/>
    <cellStyle name="Currency [0]" xfId="2877" xr:uid="{00000000-0005-0000-0000-00003C0B0000}"/>
    <cellStyle name="Currency [0] 2" xfId="2878" xr:uid="{00000000-0005-0000-0000-00003D0B0000}"/>
    <cellStyle name="Currency [00]" xfId="2879" xr:uid="{00000000-0005-0000-0000-00003E0B0000}"/>
    <cellStyle name="Currency [00] 2" xfId="2880" xr:uid="{00000000-0005-0000-0000-00003F0B0000}"/>
    <cellStyle name="currency-$" xfId="2881" xr:uid="{00000000-0005-0000-0000-0000400B0000}"/>
    <cellStyle name="Currency_ SG&amp;A Bridge " xfId="2882" xr:uid="{00000000-0005-0000-0000-0000410B0000}"/>
    <cellStyle name="Currency0" xfId="2883" xr:uid="{00000000-0005-0000-0000-0000420B0000}"/>
    <cellStyle name="Currency1" xfId="2884" xr:uid="{00000000-0005-0000-0000-0000430B0000}"/>
    <cellStyle name="Date" xfId="2885" xr:uid="{00000000-0005-0000-0000-0000440B0000}"/>
    <cellStyle name="Date Short" xfId="2886" xr:uid="{00000000-0005-0000-0000-0000450B0000}"/>
    <cellStyle name="Date_2.웹기반지하내역서(최종)" xfId="2887" xr:uid="{00000000-0005-0000-0000-0000460B0000}"/>
    <cellStyle name="Dezimal [0]_laroux" xfId="2888" xr:uid="{00000000-0005-0000-0000-0000470B0000}"/>
    <cellStyle name="Dezimal_laroux" xfId="2889" xr:uid="{00000000-0005-0000-0000-0000480B0000}"/>
    <cellStyle name="Dollar (zero dec)" xfId="2890" xr:uid="{00000000-0005-0000-0000-0000490B0000}"/>
    <cellStyle name="Dollar (zero dec) 2" xfId="2891" xr:uid="{00000000-0005-0000-0000-00004A0B0000}"/>
    <cellStyle name="Dollar (zero dec) 3" xfId="2892" xr:uid="{00000000-0005-0000-0000-00004B0B0000}"/>
    <cellStyle name="E­Æo±aE￡" xfId="2893" xr:uid="{00000000-0005-0000-0000-00004C0B0000}"/>
    <cellStyle name="E­Æo±aE￡0" xfId="2894" xr:uid="{00000000-0005-0000-0000-00004D0B0000}"/>
    <cellStyle name="Enter Currency (0)" xfId="2895" xr:uid="{00000000-0005-0000-0000-00004E0B0000}"/>
    <cellStyle name="Enter Currency (0) 2" xfId="2896" xr:uid="{00000000-0005-0000-0000-00004F0B0000}"/>
    <cellStyle name="Enter Currency (2)" xfId="2897" xr:uid="{00000000-0005-0000-0000-0000500B0000}"/>
    <cellStyle name="Enter Currency (2) 2" xfId="2898" xr:uid="{00000000-0005-0000-0000-0000510B0000}"/>
    <cellStyle name="Enter Units (0)" xfId="2899" xr:uid="{00000000-0005-0000-0000-0000520B0000}"/>
    <cellStyle name="Enter Units (0) 2" xfId="2900" xr:uid="{00000000-0005-0000-0000-0000530B0000}"/>
    <cellStyle name="Enter Units (1)" xfId="2901" xr:uid="{00000000-0005-0000-0000-0000540B0000}"/>
    <cellStyle name="Enter Units (1) 2" xfId="2902" xr:uid="{00000000-0005-0000-0000-0000550B0000}"/>
    <cellStyle name="Enter Units (2)" xfId="2903" xr:uid="{00000000-0005-0000-0000-0000560B0000}"/>
    <cellStyle name="Enter Units (2) 2" xfId="2904" xr:uid="{00000000-0005-0000-0000-0000570B0000}"/>
    <cellStyle name="Entered" xfId="2905" xr:uid="{00000000-0005-0000-0000-0000580B0000}"/>
    <cellStyle name="Euro" xfId="2906" xr:uid="{00000000-0005-0000-0000-0000590B0000}"/>
    <cellStyle name="Euro 2" xfId="2907" xr:uid="{00000000-0005-0000-0000-00005A0B0000}"/>
    <cellStyle name="F2" xfId="2908" xr:uid="{00000000-0005-0000-0000-00005B0B0000}"/>
    <cellStyle name="F3" xfId="2909" xr:uid="{00000000-0005-0000-0000-00005C0B0000}"/>
    <cellStyle name="F4" xfId="2910" xr:uid="{00000000-0005-0000-0000-00005D0B0000}"/>
    <cellStyle name="F5" xfId="2911" xr:uid="{00000000-0005-0000-0000-00005E0B0000}"/>
    <cellStyle name="F6" xfId="2912" xr:uid="{00000000-0005-0000-0000-00005F0B0000}"/>
    <cellStyle name="F7" xfId="2913" xr:uid="{00000000-0005-0000-0000-0000600B0000}"/>
    <cellStyle name="F8" xfId="2914" xr:uid="{00000000-0005-0000-0000-0000610B0000}"/>
    <cellStyle name="Fixed" xfId="2915" xr:uid="{00000000-0005-0000-0000-0000620B0000}"/>
    <cellStyle name="Grey" xfId="2916" xr:uid="{00000000-0005-0000-0000-0000630B0000}"/>
    <cellStyle name="HEADER" xfId="2917" xr:uid="{00000000-0005-0000-0000-0000640B0000}"/>
    <cellStyle name="Header1" xfId="2918" xr:uid="{00000000-0005-0000-0000-0000650B0000}"/>
    <cellStyle name="Header2" xfId="2919" xr:uid="{00000000-0005-0000-0000-0000660B0000}"/>
    <cellStyle name="Heading 1" xfId="2920" xr:uid="{00000000-0005-0000-0000-0000670B0000}"/>
    <cellStyle name="Heading 2" xfId="2921" xr:uid="{00000000-0005-0000-0000-0000680B0000}"/>
    <cellStyle name="Heading1" xfId="2922" xr:uid="{00000000-0005-0000-0000-0000690B0000}"/>
    <cellStyle name="Heading2" xfId="2923" xr:uid="{00000000-0005-0000-0000-00006A0B0000}"/>
    <cellStyle name="HelpStyle" xfId="2924" xr:uid="{00000000-0005-0000-0000-00006B0B0000}"/>
    <cellStyle name="Helv8_PFD4.XLS" xfId="2925" xr:uid="{00000000-0005-0000-0000-00006C0B0000}"/>
    <cellStyle name="Hyperlink" xfId="2926" xr:uid="{00000000-0005-0000-0000-00006D0B0000}"/>
    <cellStyle name="Input [yellow]" xfId="2927" xr:uid="{00000000-0005-0000-0000-00006E0B0000}"/>
    <cellStyle name="Komma [0]_BINV" xfId="2928" xr:uid="{00000000-0005-0000-0000-00006F0B0000}"/>
    <cellStyle name="Komma_BINV" xfId="2929" xr:uid="{00000000-0005-0000-0000-0000700B0000}"/>
    <cellStyle name="left" xfId="2930" xr:uid="{00000000-0005-0000-0000-0000710B0000}"/>
    <cellStyle name="Link Currency (0)" xfId="2931" xr:uid="{00000000-0005-0000-0000-0000720B0000}"/>
    <cellStyle name="Link Currency (0) 2" xfId="2932" xr:uid="{00000000-0005-0000-0000-0000730B0000}"/>
    <cellStyle name="Link Currency (2)" xfId="2933" xr:uid="{00000000-0005-0000-0000-0000740B0000}"/>
    <cellStyle name="Link Currency (2) 2" xfId="2934" xr:uid="{00000000-0005-0000-0000-0000750B0000}"/>
    <cellStyle name="Link Units (0)" xfId="2935" xr:uid="{00000000-0005-0000-0000-0000760B0000}"/>
    <cellStyle name="Link Units (0) 2" xfId="2936" xr:uid="{00000000-0005-0000-0000-0000770B0000}"/>
    <cellStyle name="Link Units (1)" xfId="2937" xr:uid="{00000000-0005-0000-0000-0000780B0000}"/>
    <cellStyle name="Link Units (1) 2" xfId="2938" xr:uid="{00000000-0005-0000-0000-0000790B0000}"/>
    <cellStyle name="Link Units (2)" xfId="2939" xr:uid="{00000000-0005-0000-0000-00007A0B0000}"/>
    <cellStyle name="Link Units (2) 2" xfId="2940" xr:uid="{00000000-0005-0000-0000-00007B0B0000}"/>
    <cellStyle name="Midtitle" xfId="2941" xr:uid="{00000000-0005-0000-0000-00007C0B0000}"/>
    <cellStyle name="Milliers [0]_Arabian Spec" xfId="2942" xr:uid="{00000000-0005-0000-0000-00007D0B0000}"/>
    <cellStyle name="Milliers_Arabian Spec" xfId="2943" xr:uid="{00000000-0005-0000-0000-00007E0B0000}"/>
    <cellStyle name="Model" xfId="2944" xr:uid="{00000000-0005-0000-0000-00007F0B0000}"/>
    <cellStyle name="Mon?aire [0]_Arabian Spec" xfId="2945" xr:uid="{00000000-0005-0000-0000-0000800B0000}"/>
    <cellStyle name="Mon?aire_Arabian Spec" xfId="2946" xr:uid="{00000000-0005-0000-0000-0000810B0000}"/>
    <cellStyle name="MS Proofing Tools" xfId="2947" xr:uid="{00000000-0005-0000-0000-0000820B0000}"/>
    <cellStyle name="no dec" xfId="2948" xr:uid="{00000000-0005-0000-0000-0000830B0000}"/>
    <cellStyle name="normal" xfId="2949" xr:uid="{00000000-0005-0000-0000-0000840B0000}"/>
    <cellStyle name="Normal - Style1" xfId="2950" xr:uid="{00000000-0005-0000-0000-0000850B0000}"/>
    <cellStyle name="Normal - 유형1" xfId="2951" xr:uid="{00000000-0005-0000-0000-0000860B0000}"/>
    <cellStyle name="Normal_ SG&amp;A Bridge " xfId="2952" xr:uid="{00000000-0005-0000-0000-0000870B0000}"/>
    <cellStyle name="Œ…?æ맖?e [0.00]_laroux" xfId="2953" xr:uid="{00000000-0005-0000-0000-0000880B0000}"/>
    <cellStyle name="Œ…?æ맖?e_laroux" xfId="2954" xr:uid="{00000000-0005-0000-0000-0000890B0000}"/>
    <cellStyle name="Œ…‹æØ‚è [0.00]_laroux" xfId="2955" xr:uid="{00000000-0005-0000-0000-00008A0B0000}"/>
    <cellStyle name="Œ…‹æØ‚è_laroux" xfId="2956" xr:uid="{00000000-0005-0000-0000-00008B0B0000}"/>
    <cellStyle name="Percent" xfId="2957" xr:uid="{00000000-0005-0000-0000-00008C0B0000}"/>
    <cellStyle name="Percent [0]" xfId="2958" xr:uid="{00000000-0005-0000-0000-00008D0B0000}"/>
    <cellStyle name="Percent [0] 2" xfId="2959" xr:uid="{00000000-0005-0000-0000-00008E0B0000}"/>
    <cellStyle name="Percent [00]" xfId="2960" xr:uid="{00000000-0005-0000-0000-00008F0B0000}"/>
    <cellStyle name="Percent [00] 2" xfId="2961" xr:uid="{00000000-0005-0000-0000-0000900B0000}"/>
    <cellStyle name="Percent [2]" xfId="2962" xr:uid="{00000000-0005-0000-0000-0000910B0000}"/>
    <cellStyle name="Percent_#6 Temps &amp; Contractors" xfId="2963" xr:uid="{00000000-0005-0000-0000-0000920B0000}"/>
    <cellStyle name="PrePop Currency (0)" xfId="2964" xr:uid="{00000000-0005-0000-0000-0000930B0000}"/>
    <cellStyle name="PrePop Currency (0) 2" xfId="2965" xr:uid="{00000000-0005-0000-0000-0000940B0000}"/>
    <cellStyle name="PrePop Currency (2)" xfId="2966" xr:uid="{00000000-0005-0000-0000-0000950B0000}"/>
    <cellStyle name="PrePop Currency (2) 2" xfId="2967" xr:uid="{00000000-0005-0000-0000-0000960B0000}"/>
    <cellStyle name="PrePop Units (0)" xfId="2968" xr:uid="{00000000-0005-0000-0000-0000970B0000}"/>
    <cellStyle name="PrePop Units (0) 2" xfId="2969" xr:uid="{00000000-0005-0000-0000-0000980B0000}"/>
    <cellStyle name="PrePop Units (1)" xfId="2970" xr:uid="{00000000-0005-0000-0000-0000990B0000}"/>
    <cellStyle name="PrePop Units (1) 2" xfId="2971" xr:uid="{00000000-0005-0000-0000-00009A0B0000}"/>
    <cellStyle name="PrePop Units (2)" xfId="2972" xr:uid="{00000000-0005-0000-0000-00009B0B0000}"/>
    <cellStyle name="PrePop Units (2) 2" xfId="2973" xr:uid="{00000000-0005-0000-0000-00009C0B0000}"/>
    <cellStyle name="Procent_BINV" xfId="2974" xr:uid="{00000000-0005-0000-0000-00009D0B0000}"/>
    <cellStyle name="RevList" xfId="2975" xr:uid="{00000000-0005-0000-0000-00009E0B0000}"/>
    <cellStyle name="Standaard_BINV" xfId="2976" xr:uid="{00000000-0005-0000-0000-00009F0B0000}"/>
    <cellStyle name="Standard_laroux" xfId="2977" xr:uid="{00000000-0005-0000-0000-0000A00B0000}"/>
    <cellStyle name="subhead" xfId="2978" xr:uid="{00000000-0005-0000-0000-0000A10B0000}"/>
    <cellStyle name="Subtotal" xfId="2979" xr:uid="{00000000-0005-0000-0000-0000A20B0000}"/>
    <cellStyle name="testtitle" xfId="2980" xr:uid="{00000000-0005-0000-0000-0000A30B0000}"/>
    <cellStyle name="Text Indent A" xfId="2981" xr:uid="{00000000-0005-0000-0000-0000A40B0000}"/>
    <cellStyle name="Text Indent B" xfId="2982" xr:uid="{00000000-0005-0000-0000-0000A50B0000}"/>
    <cellStyle name="Text Indent B 2" xfId="2983" xr:uid="{00000000-0005-0000-0000-0000A60B0000}"/>
    <cellStyle name="Text Indent C" xfId="2984" xr:uid="{00000000-0005-0000-0000-0000A70B0000}"/>
    <cellStyle name="Text Indent C 2" xfId="2985" xr:uid="{00000000-0005-0000-0000-0000A80B0000}"/>
    <cellStyle name="þ_x001d_ð'&amp;Oy?Hy9_x0008_E_x000c_￠_x000d__x0007__x0001__x0001_" xfId="2986" xr:uid="{00000000-0005-0000-0000-0000A90B0000}"/>
    <cellStyle name="Title" xfId="2987" xr:uid="{00000000-0005-0000-0000-0000AA0B0000}"/>
    <cellStyle name="title [1]" xfId="2988" xr:uid="{00000000-0005-0000-0000-0000AB0B0000}"/>
    <cellStyle name="title [2]" xfId="2989" xr:uid="{00000000-0005-0000-0000-0000AC0B0000}"/>
    <cellStyle name="Total" xfId="2990" xr:uid="{00000000-0005-0000-0000-0000AD0B0000}"/>
    <cellStyle name="UM" xfId="2991" xr:uid="{00000000-0005-0000-0000-0000AE0B0000}"/>
    <cellStyle name="Valuta [0]_BINV" xfId="2992" xr:uid="{00000000-0005-0000-0000-0000AF0B0000}"/>
    <cellStyle name="Valuta_BINV" xfId="2993" xr:uid="{00000000-0005-0000-0000-0000B00B0000}"/>
    <cellStyle name="W?rung [0]_laroux" xfId="2994" xr:uid="{00000000-0005-0000-0000-0000B10B0000}"/>
    <cellStyle name="W?rung_laroux" xfId="2995" xr:uid="{00000000-0005-0000-0000-0000B20B0000}"/>
    <cellStyle name="wrap" xfId="2996" xr:uid="{00000000-0005-0000-0000-0000B30B0000}"/>
    <cellStyle name="강조색1" xfId="2997" builtinId="29" customBuiltin="1"/>
    <cellStyle name="강조색2" xfId="2998" builtinId="33" customBuiltin="1"/>
    <cellStyle name="강조색3" xfId="2999" builtinId="37" customBuiltin="1"/>
    <cellStyle name="강조색4" xfId="3000" builtinId="41" customBuiltin="1"/>
    <cellStyle name="강조색5" xfId="3001" builtinId="45" customBuiltin="1"/>
    <cellStyle name="강조색6" xfId="3002" builtinId="49" customBuiltin="1"/>
    <cellStyle name="경고문" xfId="3003" builtinId="11" customBuiltin="1"/>
    <cellStyle name="계산" xfId="3004" builtinId="22" customBuiltin="1"/>
    <cellStyle name="고정소숫점" xfId="3005" xr:uid="{00000000-0005-0000-0000-0000BC0B0000}"/>
    <cellStyle name="고정소숫점 2" xfId="3006" xr:uid="{00000000-0005-0000-0000-0000BD0B0000}"/>
    <cellStyle name="고정출력1" xfId="3007" xr:uid="{00000000-0005-0000-0000-0000BE0B0000}"/>
    <cellStyle name="고정출력1 2" xfId="3008" xr:uid="{00000000-0005-0000-0000-0000BF0B0000}"/>
    <cellStyle name="고정출력2" xfId="3009" xr:uid="{00000000-0005-0000-0000-0000C00B0000}"/>
    <cellStyle name="고정출력2 2" xfId="3010" xr:uid="{00000000-0005-0000-0000-0000C10B0000}"/>
    <cellStyle name="咬訌裝?INCOM1" xfId="3011" xr:uid="{00000000-0005-0000-0000-0000C20B0000}"/>
    <cellStyle name="咬訌裝?INCOM10" xfId="3012" xr:uid="{00000000-0005-0000-0000-0000C30B0000}"/>
    <cellStyle name="咬訌裝?INCOM2" xfId="3013" xr:uid="{00000000-0005-0000-0000-0000C40B0000}"/>
    <cellStyle name="咬訌裝?INCOM3" xfId="3014" xr:uid="{00000000-0005-0000-0000-0000C50B0000}"/>
    <cellStyle name="咬訌裝?INCOM4" xfId="3015" xr:uid="{00000000-0005-0000-0000-0000C60B0000}"/>
    <cellStyle name="咬訌裝?INCOM5" xfId="3016" xr:uid="{00000000-0005-0000-0000-0000C70B0000}"/>
    <cellStyle name="咬訌裝?INCOM6" xfId="3017" xr:uid="{00000000-0005-0000-0000-0000C80B0000}"/>
    <cellStyle name="咬訌裝?INCOM7" xfId="3018" xr:uid="{00000000-0005-0000-0000-0000C90B0000}"/>
    <cellStyle name="咬訌裝?INCOM8" xfId="3019" xr:uid="{00000000-0005-0000-0000-0000CA0B0000}"/>
    <cellStyle name="咬訌裝?INCOM9" xfId="3020" xr:uid="{00000000-0005-0000-0000-0000CB0B0000}"/>
    <cellStyle name="咬訌裝?PRIB11" xfId="3021" xr:uid="{00000000-0005-0000-0000-0000CC0B0000}"/>
    <cellStyle name="글꼴" xfId="3022" xr:uid="{00000000-0005-0000-0000-0000CD0B0000}"/>
    <cellStyle name="금액" xfId="3023" xr:uid="{00000000-0005-0000-0000-0000CE0B0000}"/>
    <cellStyle name="나쁨" xfId="3024" builtinId="27" customBuiltin="1"/>
    <cellStyle name="날짜" xfId="3025" xr:uid="{00000000-0005-0000-0000-0000D00B0000}"/>
    <cellStyle name="날짜 2" xfId="3026" xr:uid="{00000000-0005-0000-0000-0000D10B0000}"/>
    <cellStyle name="내역" xfId="3027" xr:uid="{00000000-0005-0000-0000-0000D20B0000}"/>
    <cellStyle name="내역서" xfId="3028" xr:uid="{00000000-0005-0000-0000-0000D30B0000}"/>
    <cellStyle name="단위" xfId="3029" xr:uid="{00000000-0005-0000-0000-0000D40B0000}"/>
    <cellStyle name="달러" xfId="3030" xr:uid="{00000000-0005-0000-0000-0000D50B0000}"/>
    <cellStyle name="달러 2" xfId="3031" xr:uid="{00000000-0005-0000-0000-0000D60B0000}"/>
    <cellStyle name="뒤에 오는 하이퍼링크" xfId="3032" xr:uid="{00000000-0005-0000-0000-0000D70B0000}"/>
    <cellStyle name="똿떓죶Ø괻 [0.00]_PRODUCT DETAIL Q1" xfId="3033" xr:uid="{00000000-0005-0000-0000-0000D80B0000}"/>
    <cellStyle name="똿떓죶Ø괻_PRODUCT DETAIL Q1" xfId="3034" xr:uid="{00000000-0005-0000-0000-0000D90B0000}"/>
    <cellStyle name="똿뗦먛귟 [0.00]_laroux" xfId="3035" xr:uid="{00000000-0005-0000-0000-0000DA0B0000}"/>
    <cellStyle name="똿뗦먛귟_laroux" xfId="3036" xr:uid="{00000000-0005-0000-0000-0000DB0B0000}"/>
    <cellStyle name="메모" xfId="3037" builtinId="10" customBuiltin="1"/>
    <cellStyle name="묮뎋 [0.00]_PRODUCT DETAIL Q1" xfId="3038" xr:uid="{00000000-0005-0000-0000-0000DD0B0000}"/>
    <cellStyle name="묮뎋_PRODUCT DETAIL Q1" xfId="3039" xr:uid="{00000000-0005-0000-0000-0000DE0B0000}"/>
    <cellStyle name="믅됞 [0.00]_laroux" xfId="3040" xr:uid="{00000000-0005-0000-0000-0000DF0B0000}"/>
    <cellStyle name="믅됞_laroux" xfId="3041" xr:uid="{00000000-0005-0000-0000-0000E00B0000}"/>
    <cellStyle name="백분율" xfId="3042" builtinId="5"/>
    <cellStyle name="백분율 [0]" xfId="3043" xr:uid="{00000000-0005-0000-0000-0000E20B0000}"/>
    <cellStyle name="백분율 [2]" xfId="3044" xr:uid="{00000000-0005-0000-0000-0000E30B0000}"/>
    <cellStyle name="백분율 10" xfId="3134" xr:uid="{A4076C90-5909-4D5A-91FA-9A62C1A85F2C}"/>
    <cellStyle name="백분율 2" xfId="3045" xr:uid="{00000000-0005-0000-0000-0000E40B0000}"/>
    <cellStyle name="백분율 2 2" xfId="3046" xr:uid="{00000000-0005-0000-0000-0000E50B0000}"/>
    <cellStyle name="백분율 3" xfId="3047" xr:uid="{00000000-0005-0000-0000-0000E60B0000}"/>
    <cellStyle name="보통" xfId="3048" builtinId="28" customBuiltin="1"/>
    <cellStyle name="뷭?_?긚??_1" xfId="3049" xr:uid="{00000000-0005-0000-0000-0000E80B0000}"/>
    <cellStyle name="빨강" xfId="3050" xr:uid="{00000000-0005-0000-0000-0000E90B0000}"/>
    <cellStyle name="常规_OPTION_9910" xfId="3051" xr:uid="{00000000-0005-0000-0000-0000EA0B0000}"/>
    <cellStyle name="설계서" xfId="3052" xr:uid="{00000000-0005-0000-0000-0000EB0B0000}"/>
    <cellStyle name="설명 텍스트" xfId="3053" builtinId="53" customBuiltin="1"/>
    <cellStyle name="셀 확인" xfId="3054" builtinId="23" customBuiltin="1"/>
    <cellStyle name="소수" xfId="3055" xr:uid="{00000000-0005-0000-0000-0000EE0B0000}"/>
    <cellStyle name="소수3" xfId="3056" xr:uid="{00000000-0005-0000-0000-0000EF0B0000}"/>
    <cellStyle name="소수4" xfId="3057" xr:uid="{00000000-0005-0000-0000-0000F00B0000}"/>
    <cellStyle name="소수점" xfId="3058" xr:uid="{00000000-0005-0000-0000-0000F10B0000}"/>
    <cellStyle name="수량" xfId="3059" xr:uid="{00000000-0005-0000-0000-0000F20B0000}"/>
    <cellStyle name="숫자(R)" xfId="3060" xr:uid="{00000000-0005-0000-0000-0000F30B0000}"/>
    <cellStyle name="숫자(R) 2" xfId="3061" xr:uid="{00000000-0005-0000-0000-0000F40B0000}"/>
    <cellStyle name="쉼표 [0]" xfId="3062" builtinId="6"/>
    <cellStyle name="쉼표 [0] 2" xfId="3063" xr:uid="{00000000-0005-0000-0000-0000F60B0000}"/>
    <cellStyle name="쉼표 [0] 2 2" xfId="3133" xr:uid="{EC7491C9-3794-4FA3-9D78-4B463066B637}"/>
    <cellStyle name="쉼표 [0] 3" xfId="3064" xr:uid="{00000000-0005-0000-0000-0000F70B0000}"/>
    <cellStyle name="쉼표 [0] 4" xfId="3065" xr:uid="{00000000-0005-0000-0000-0000F80B0000}"/>
    <cellStyle name="스타일 1" xfId="3066" xr:uid="{00000000-0005-0000-0000-0000F90B0000}"/>
    <cellStyle name="스타일 1 2" xfId="3067" xr:uid="{00000000-0005-0000-0000-0000FA0B0000}"/>
    <cellStyle name="스타일 1 3" xfId="3068" xr:uid="{00000000-0005-0000-0000-0000FB0B0000}"/>
    <cellStyle name="안건회계법인" xfId="3069" xr:uid="{00000000-0005-0000-0000-0000FC0B0000}"/>
    <cellStyle name="연결된 셀" xfId="3070" builtinId="24" customBuiltin="1"/>
    <cellStyle name="요약" xfId="3071" builtinId="25" customBuiltin="1"/>
    <cellStyle name="유1" xfId="3072" xr:uid="{00000000-0005-0000-0000-0000FF0B0000}"/>
    <cellStyle name="유영" xfId="3073" xr:uid="{00000000-0005-0000-0000-0000000C0000}"/>
    <cellStyle name="一般_GARMENT STEP FORM HK" xfId="3074" xr:uid="{00000000-0005-0000-0000-0000010C0000}"/>
    <cellStyle name="입력" xfId="3075" builtinId="20" customBuiltin="1"/>
    <cellStyle name="자리수" xfId="3076" xr:uid="{00000000-0005-0000-0000-0000030C0000}"/>
    <cellStyle name="자리수 - 유형1" xfId="3077" xr:uid="{00000000-0005-0000-0000-0000040C0000}"/>
    <cellStyle name="자리수 2" xfId="3078" xr:uid="{00000000-0005-0000-0000-0000050C0000}"/>
    <cellStyle name="자리수_공사비내역서(배관분야)" xfId="3079" xr:uid="{00000000-0005-0000-0000-0000060C0000}"/>
    <cellStyle name="자리수0" xfId="3080" xr:uid="{00000000-0005-0000-0000-0000070C0000}"/>
    <cellStyle name="자리수0 2" xfId="3081" xr:uid="{00000000-0005-0000-0000-0000080C0000}"/>
    <cellStyle name="제목" xfId="3082" builtinId="15" customBuiltin="1"/>
    <cellStyle name="제목 1" xfId="3083" builtinId="16" customBuiltin="1"/>
    <cellStyle name="제목 2" xfId="3084" builtinId="17" customBuiltin="1"/>
    <cellStyle name="제목 3" xfId="3085" builtinId="18" customBuiltin="1"/>
    <cellStyle name="제목 4" xfId="3086" builtinId="19" customBuiltin="1"/>
    <cellStyle name="좋음" xfId="3087" builtinId="26" customBuiltin="1"/>
    <cellStyle name="지정되지 않음" xfId="3088" xr:uid="{00000000-0005-0000-0000-00000F0C0000}"/>
    <cellStyle name="千分位[0]_GARMENT STEP FORM HK" xfId="3089" xr:uid="{00000000-0005-0000-0000-0000100C0000}"/>
    <cellStyle name="千分位_GARMENT STEP FORM HK" xfId="3090" xr:uid="{00000000-0005-0000-0000-0000110C0000}"/>
    <cellStyle name="출력" xfId="3091" builtinId="21" customBuiltin="1"/>
    <cellStyle name="코드" xfId="3092" xr:uid="{00000000-0005-0000-0000-0000130C0000}"/>
    <cellStyle name="콤마 [0]_ 94경비율" xfId="3093" xr:uid="{00000000-0005-0000-0000-0000140C0000}"/>
    <cellStyle name="콤마 [2]" xfId="3094" xr:uid="{00000000-0005-0000-0000-0000150C0000}"/>
    <cellStyle name="콤마_ 94경비율" xfId="3095" xr:uid="{00000000-0005-0000-0000-0000160C0000}"/>
    <cellStyle name="통화 [0] 2" xfId="3096" xr:uid="{00000000-0005-0000-0000-0000170C0000}"/>
    <cellStyle name="통화 [0] 2 2" xfId="3097" xr:uid="{00000000-0005-0000-0000-0000180C0000}"/>
    <cellStyle name="통화 [0] 3" xfId="3098" xr:uid="{00000000-0005-0000-0000-0000190C0000}"/>
    <cellStyle name="퍼센트" xfId="3099" xr:uid="{00000000-0005-0000-0000-00001A0C0000}"/>
    <cellStyle name="퍼센트 2" xfId="3100" xr:uid="{00000000-0005-0000-0000-00001B0C0000}"/>
    <cellStyle name="표준" xfId="0" builtinId="0"/>
    <cellStyle name="표준 10" xfId="3129" xr:uid="{00000000-0005-0000-0000-00001D0C0000}"/>
    <cellStyle name="표준 11" xfId="3130" xr:uid="{00000000-0005-0000-0000-00001E0C0000}"/>
    <cellStyle name="표준 13" xfId="3131" xr:uid="{E42E6A2F-E301-4E9C-9AA2-D876B166AA6E}"/>
    <cellStyle name="표준 2" xfId="3101" xr:uid="{00000000-0005-0000-0000-00001F0C0000}"/>
    <cellStyle name="표준 2 2" xfId="3102" xr:uid="{00000000-0005-0000-0000-0000200C0000}"/>
    <cellStyle name="표준 2 3" xfId="3103" xr:uid="{00000000-0005-0000-0000-0000210C0000}"/>
    <cellStyle name="표준 2 4" xfId="3104" xr:uid="{00000000-0005-0000-0000-0000220C0000}"/>
    <cellStyle name="표준 2 5" xfId="3105" xr:uid="{00000000-0005-0000-0000-0000230C0000}"/>
    <cellStyle name="표준 2_설계예산서" xfId="3106" xr:uid="{00000000-0005-0000-0000-0000240C0000}"/>
    <cellStyle name="표준 3" xfId="3107" xr:uid="{00000000-0005-0000-0000-0000250C0000}"/>
    <cellStyle name="표준 4" xfId="3108" xr:uid="{00000000-0005-0000-0000-0000260C0000}"/>
    <cellStyle name="표준 4 2" xfId="3109" xr:uid="{00000000-0005-0000-0000-0000270C0000}"/>
    <cellStyle name="표준 4 2 2" xfId="3110" xr:uid="{00000000-0005-0000-0000-0000280C0000}"/>
    <cellStyle name="표준 5" xfId="3111" xr:uid="{00000000-0005-0000-0000-0000290C0000}"/>
    <cellStyle name="표준 6" xfId="3112" xr:uid="{00000000-0005-0000-0000-00002A0C0000}"/>
    <cellStyle name="표준 7" xfId="3113" xr:uid="{00000000-0005-0000-0000-00002B0C0000}"/>
    <cellStyle name="표준 8" xfId="3114" xr:uid="{00000000-0005-0000-0000-00002C0C0000}"/>
    <cellStyle name="표준 9" xfId="3115" xr:uid="{00000000-0005-0000-0000-00002D0C0000}"/>
    <cellStyle name="標準_Akia(F）-8" xfId="3116" xr:uid="{00000000-0005-0000-0000-00002E0C0000}"/>
    <cellStyle name="표준_Sheet1" xfId="3132" xr:uid="{02B29471-DFFD-431E-B08F-7868E721A4AB}"/>
    <cellStyle name="표준_포항 산업단지 항공사진측량용역-1" xfId="3117" xr:uid="{00000000-0005-0000-0000-00002F0C0000}"/>
    <cellStyle name="표준1" xfId="3118" xr:uid="{00000000-0005-0000-0000-0000300C0000}"/>
    <cellStyle name="하이퍼링크 2" xfId="3119" xr:uid="{00000000-0005-0000-0000-0000310C0000}"/>
    <cellStyle name="합계" xfId="3120" xr:uid="{00000000-0005-0000-0000-0000320C0000}"/>
    <cellStyle name="합산" xfId="3121" xr:uid="{00000000-0005-0000-0000-0000330C0000}"/>
    <cellStyle name="합산 2" xfId="3122" xr:uid="{00000000-0005-0000-0000-0000340C0000}"/>
    <cellStyle name="貨幣 [0]_GARMENT STEP FORM HK" xfId="3123" xr:uid="{00000000-0005-0000-0000-0000350C0000}"/>
    <cellStyle name="貨幣_GARMENT STEP FORM HK" xfId="3124" xr:uid="{00000000-0005-0000-0000-0000360C0000}"/>
    <cellStyle name="화폐기호" xfId="3125" xr:uid="{00000000-0005-0000-0000-0000370C0000}"/>
    <cellStyle name="화폐기호 2" xfId="3126" xr:uid="{00000000-0005-0000-0000-0000380C0000}"/>
    <cellStyle name="화폐기호0" xfId="3127" xr:uid="{00000000-0005-0000-0000-0000390C0000}"/>
    <cellStyle name="화폐기호0 2" xfId="3128" xr:uid="{00000000-0005-0000-0000-00003A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8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84" Type="http://schemas.openxmlformats.org/officeDocument/2006/relationships/externalLink" Target="externalLinks/externalLink71.xml"/><Relationship Id="rId89" Type="http://schemas.openxmlformats.org/officeDocument/2006/relationships/externalLink" Target="externalLinks/externalLink76.xml"/><Relationship Id="rId16" Type="http://schemas.openxmlformats.org/officeDocument/2006/relationships/externalLink" Target="externalLinks/externalLink3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74" Type="http://schemas.openxmlformats.org/officeDocument/2006/relationships/externalLink" Target="externalLinks/externalLink61.xml"/><Relationship Id="rId79" Type="http://schemas.openxmlformats.org/officeDocument/2006/relationships/externalLink" Target="externalLinks/externalLink66.xml"/><Relationship Id="rId102" Type="http://schemas.openxmlformats.org/officeDocument/2006/relationships/externalLink" Target="externalLinks/externalLink8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7.xml"/><Relationship Id="rId95" Type="http://schemas.openxmlformats.org/officeDocument/2006/relationships/externalLink" Target="externalLinks/externalLink82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7.xml"/><Relationship Id="rId85" Type="http://schemas.openxmlformats.org/officeDocument/2006/relationships/externalLink" Target="externalLinks/externalLink72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59" Type="http://schemas.openxmlformats.org/officeDocument/2006/relationships/externalLink" Target="externalLinks/externalLink46.xml"/><Relationship Id="rId103" Type="http://schemas.openxmlformats.org/officeDocument/2006/relationships/externalLink" Target="externalLinks/externalLink90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57.xml"/><Relationship Id="rId75" Type="http://schemas.openxmlformats.org/officeDocument/2006/relationships/externalLink" Target="externalLinks/externalLink62.xml"/><Relationship Id="rId83" Type="http://schemas.openxmlformats.org/officeDocument/2006/relationships/externalLink" Target="externalLinks/externalLink70.xml"/><Relationship Id="rId88" Type="http://schemas.openxmlformats.org/officeDocument/2006/relationships/externalLink" Target="externalLinks/externalLink75.xml"/><Relationship Id="rId91" Type="http://schemas.openxmlformats.org/officeDocument/2006/relationships/externalLink" Target="externalLinks/externalLink78.xml"/><Relationship Id="rId96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73" Type="http://schemas.openxmlformats.org/officeDocument/2006/relationships/externalLink" Target="externalLinks/externalLink60.xml"/><Relationship Id="rId78" Type="http://schemas.openxmlformats.org/officeDocument/2006/relationships/externalLink" Target="externalLinks/externalLink65.xml"/><Relationship Id="rId81" Type="http://schemas.openxmlformats.org/officeDocument/2006/relationships/externalLink" Target="externalLinks/externalLink68.xml"/><Relationship Id="rId86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1.xml"/><Relationship Id="rId99" Type="http://schemas.openxmlformats.org/officeDocument/2006/relationships/externalLink" Target="externalLinks/externalLink86.xml"/><Relationship Id="rId101" Type="http://schemas.openxmlformats.org/officeDocument/2006/relationships/externalLink" Target="externalLinks/externalLink8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9" Type="http://schemas.openxmlformats.org/officeDocument/2006/relationships/externalLink" Target="externalLinks/externalLink26.xml"/><Relationship Id="rId34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76" Type="http://schemas.openxmlformats.org/officeDocument/2006/relationships/externalLink" Target="externalLinks/externalLink63.xml"/><Relationship Id="rId97" Type="http://schemas.openxmlformats.org/officeDocument/2006/relationships/externalLink" Target="externalLinks/externalLink84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8.xml"/><Relationship Id="rId92" Type="http://schemas.openxmlformats.org/officeDocument/2006/relationships/externalLink" Target="externalLinks/externalLink7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6.xml"/><Relationship Id="rId24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66" Type="http://schemas.openxmlformats.org/officeDocument/2006/relationships/externalLink" Target="externalLinks/externalLink53.xml"/><Relationship Id="rId87" Type="http://schemas.openxmlformats.org/officeDocument/2006/relationships/externalLink" Target="externalLinks/externalLink74.xml"/><Relationship Id="rId61" Type="http://schemas.openxmlformats.org/officeDocument/2006/relationships/externalLink" Target="externalLinks/externalLink48.xml"/><Relationship Id="rId82" Type="http://schemas.openxmlformats.org/officeDocument/2006/relationships/externalLink" Target="externalLinks/externalLink69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56" Type="http://schemas.openxmlformats.org/officeDocument/2006/relationships/externalLink" Target="externalLinks/externalLink43.xml"/><Relationship Id="rId77" Type="http://schemas.openxmlformats.org/officeDocument/2006/relationships/externalLink" Target="externalLinks/externalLink64.xml"/><Relationship Id="rId100" Type="http://schemas.openxmlformats.org/officeDocument/2006/relationships/externalLink" Target="externalLinks/externalLink87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externalLink" Target="externalLinks/externalLink59.xml"/><Relationship Id="rId93" Type="http://schemas.openxmlformats.org/officeDocument/2006/relationships/externalLink" Target="externalLinks/externalLink80.xml"/><Relationship Id="rId98" Type="http://schemas.openxmlformats.org/officeDocument/2006/relationships/externalLink" Target="externalLinks/externalLink85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33.xml"/><Relationship Id="rId67" Type="http://schemas.openxmlformats.org/officeDocument/2006/relationships/externalLink" Target="externalLinks/externalLink5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</xdr:colOff>
      <xdr:row>17</xdr:row>
      <xdr:rowOff>28574</xdr:rowOff>
    </xdr:from>
    <xdr:to>
      <xdr:col>7</xdr:col>
      <xdr:colOff>752474</xdr:colOff>
      <xdr:row>21</xdr:row>
      <xdr:rowOff>55226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179259F-AFB9-4F9E-BF59-264CB2CE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49" y="5200649"/>
          <a:ext cx="3019425" cy="1017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73667</xdr:colOff>
      <xdr:row>269</xdr:row>
      <xdr:rowOff>112060</xdr:rowOff>
    </xdr:from>
    <xdr:to>
      <xdr:col>21</xdr:col>
      <xdr:colOff>635189</xdr:colOff>
      <xdr:row>300</xdr:row>
      <xdr:rowOff>65043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727C5FB-5E8A-479B-8EC2-743CD5D2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7638" y="57519795"/>
          <a:ext cx="9559844" cy="625336"/>
        </a:xfrm>
        <a:prstGeom prst="rect">
          <a:avLst/>
        </a:prstGeom>
      </xdr:spPr>
    </xdr:pic>
    <xdr:clientData/>
  </xdr:twoCellAnchor>
  <xdr:twoCellAnchor editAs="oneCell">
    <xdr:from>
      <xdr:col>9</xdr:col>
      <xdr:colOff>61876</xdr:colOff>
      <xdr:row>250</xdr:row>
      <xdr:rowOff>215349</xdr:rowOff>
    </xdr:from>
    <xdr:to>
      <xdr:col>21</xdr:col>
      <xdr:colOff>658779</xdr:colOff>
      <xdr:row>269</xdr:row>
      <xdr:rowOff>123509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C2F19EA-13CD-4980-A535-A8EE88CC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0767" y="49057892"/>
          <a:ext cx="9600098" cy="4314508"/>
        </a:xfrm>
        <a:prstGeom prst="rect">
          <a:avLst/>
        </a:prstGeom>
      </xdr:spPr>
    </xdr:pic>
    <xdr:clientData/>
  </xdr:twoCellAnchor>
  <xdr:twoCellAnchor editAs="oneCell">
    <xdr:from>
      <xdr:col>9</xdr:col>
      <xdr:colOff>56029</xdr:colOff>
      <xdr:row>312</xdr:row>
      <xdr:rowOff>0</xdr:rowOff>
    </xdr:from>
    <xdr:to>
      <xdr:col>17</xdr:col>
      <xdr:colOff>537883</xdr:colOff>
      <xdr:row>316</xdr:row>
      <xdr:rowOff>18803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537425E-609F-4637-BD87-8AFAA1A5D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73364912"/>
          <a:ext cx="6432176" cy="937685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316</xdr:row>
      <xdr:rowOff>1</xdr:rowOff>
    </xdr:from>
    <xdr:to>
      <xdr:col>17</xdr:col>
      <xdr:colOff>515473</xdr:colOff>
      <xdr:row>320</xdr:row>
      <xdr:rowOff>62010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4688C88-548E-4CE6-B267-BA627283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63972" y="74463089"/>
          <a:ext cx="6465794" cy="958478"/>
        </a:xfrm>
        <a:prstGeom prst="rect">
          <a:avLst/>
        </a:prstGeom>
      </xdr:spPr>
    </xdr:pic>
    <xdr:clientData/>
  </xdr:twoCellAnchor>
  <xdr:twoCellAnchor editAs="oneCell">
    <xdr:from>
      <xdr:col>9</xdr:col>
      <xdr:colOff>189380</xdr:colOff>
      <xdr:row>1</xdr:row>
      <xdr:rowOff>70037</xdr:rowOff>
    </xdr:from>
    <xdr:to>
      <xdr:col>18</xdr:col>
      <xdr:colOff>16264</xdr:colOff>
      <xdr:row>15</xdr:row>
      <xdr:rowOff>58831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391484A-CAEA-41E1-AA29-0799B3ED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91233" y="719978"/>
          <a:ext cx="6539207" cy="3115235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14</xdr:row>
      <xdr:rowOff>0</xdr:rowOff>
    </xdr:from>
    <xdr:to>
      <xdr:col>17</xdr:col>
      <xdr:colOff>752476</xdr:colOff>
      <xdr:row>32</xdr:row>
      <xdr:rowOff>155755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A2F4F51-D057-49C0-9AE0-2D06BF7B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24775" y="3390900"/>
          <a:ext cx="6524625" cy="4442004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323851</xdr:colOff>
      <xdr:row>51</xdr:row>
      <xdr:rowOff>0</xdr:rowOff>
    </xdr:from>
    <xdr:to>
      <xdr:col>19</xdr:col>
      <xdr:colOff>142877</xdr:colOff>
      <xdr:row>63</xdr:row>
      <xdr:rowOff>122881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DFF0C0-B309-4D07-A555-7D39E3DA5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67651" y="19211925"/>
          <a:ext cx="7296150" cy="3018482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361950</xdr:colOff>
      <xdr:row>64</xdr:row>
      <xdr:rowOff>47625</xdr:rowOff>
    </xdr:from>
    <xdr:to>
      <xdr:col>19</xdr:col>
      <xdr:colOff>122921</xdr:colOff>
      <xdr:row>71</xdr:row>
      <xdr:rowOff>142664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8837425-1884-4C46-9F8B-C76B0AB9A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05750" y="22402800"/>
          <a:ext cx="7238095" cy="16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124239</xdr:colOff>
      <xdr:row>368</xdr:row>
      <xdr:rowOff>8283</xdr:rowOff>
    </xdr:from>
    <xdr:to>
      <xdr:col>19</xdr:col>
      <xdr:colOff>483139</xdr:colOff>
      <xdr:row>372</xdr:row>
      <xdr:rowOff>176274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44FA94DC-6BDC-4A80-80BD-F46DDE167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53130" y="63196305"/>
          <a:ext cx="7838095" cy="11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118880</xdr:colOff>
      <xdr:row>373</xdr:row>
      <xdr:rowOff>57978</xdr:rowOff>
    </xdr:from>
    <xdr:to>
      <xdr:col>17</xdr:col>
      <xdr:colOff>338127</xdr:colOff>
      <xdr:row>378</xdr:row>
      <xdr:rowOff>102457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79952D68-37AB-4CB4-93CD-720019E31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47771" y="64488391"/>
          <a:ext cx="6174442" cy="1286870"/>
        </a:xfrm>
        <a:prstGeom prst="rect">
          <a:avLst/>
        </a:prstGeom>
      </xdr:spPr>
    </xdr:pic>
    <xdr:clientData/>
  </xdr:twoCellAnchor>
  <xdr:twoCellAnchor editAs="oneCell">
    <xdr:from>
      <xdr:col>9</xdr:col>
      <xdr:colOff>118880</xdr:colOff>
      <xdr:row>379</xdr:row>
      <xdr:rowOff>68694</xdr:rowOff>
    </xdr:from>
    <xdr:to>
      <xdr:col>18</xdr:col>
      <xdr:colOff>349332</xdr:colOff>
      <xdr:row>382</xdr:row>
      <xdr:rowOff>224603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1D83F0FB-4420-4BF4-8B21-316860A3F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47771" y="65989977"/>
          <a:ext cx="6947647" cy="1042147"/>
        </a:xfrm>
        <a:prstGeom prst="rect">
          <a:avLst/>
        </a:prstGeom>
      </xdr:spPr>
    </xdr:pic>
    <xdr:clientData/>
  </xdr:twoCellAnchor>
  <xdr:twoCellAnchor editAs="oneCell">
    <xdr:from>
      <xdr:col>9</xdr:col>
      <xdr:colOff>99392</xdr:colOff>
      <xdr:row>383</xdr:row>
      <xdr:rowOff>219245</xdr:rowOff>
    </xdr:from>
    <xdr:to>
      <xdr:col>18</xdr:col>
      <xdr:colOff>410525</xdr:colOff>
      <xdr:row>388</xdr:row>
      <xdr:rowOff>75030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5B30C02F-84EE-46F9-BE3C-131E24EF2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628283" y="67134441"/>
          <a:ext cx="7028328" cy="1098176"/>
        </a:xfrm>
        <a:prstGeom prst="rect">
          <a:avLst/>
        </a:prstGeom>
      </xdr:spPr>
    </xdr:pic>
    <xdr:clientData/>
  </xdr:twoCellAnchor>
  <xdr:twoCellAnchor editAs="oneCell">
    <xdr:from>
      <xdr:col>9</xdr:col>
      <xdr:colOff>605117</xdr:colOff>
      <xdr:row>395</xdr:row>
      <xdr:rowOff>1</xdr:rowOff>
    </xdr:from>
    <xdr:to>
      <xdr:col>18</xdr:col>
      <xdr:colOff>534264</xdr:colOff>
      <xdr:row>399</xdr:row>
      <xdr:rowOff>80388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ADF98E56-7BA0-4118-9340-5E04D26D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69088" y="68187795"/>
          <a:ext cx="6641469" cy="976858"/>
        </a:xfrm>
        <a:prstGeom prst="rect">
          <a:avLst/>
        </a:prstGeom>
      </xdr:spPr>
    </xdr:pic>
    <xdr:clientData/>
  </xdr:twoCellAnchor>
  <xdr:twoCellAnchor editAs="oneCell">
    <xdr:from>
      <xdr:col>10</xdr:col>
      <xdr:colOff>11207</xdr:colOff>
      <xdr:row>399</xdr:row>
      <xdr:rowOff>196345</xdr:rowOff>
    </xdr:from>
    <xdr:to>
      <xdr:col>19</xdr:col>
      <xdr:colOff>194867</xdr:colOff>
      <xdr:row>404</xdr:row>
      <xdr:rowOff>4440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3E41FD11-8878-4A3B-A38C-4A8BC3B1A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91501" y="69280610"/>
          <a:ext cx="7041660" cy="995432"/>
        </a:xfrm>
        <a:prstGeom prst="rect">
          <a:avLst/>
        </a:prstGeom>
      </xdr:spPr>
    </xdr:pic>
    <xdr:clientData/>
  </xdr:twoCellAnchor>
  <xdr:twoCellAnchor editAs="oneCell">
    <xdr:from>
      <xdr:col>10</xdr:col>
      <xdr:colOff>11209</xdr:colOff>
      <xdr:row>404</xdr:row>
      <xdr:rowOff>0</xdr:rowOff>
    </xdr:from>
    <xdr:to>
      <xdr:col>18</xdr:col>
      <xdr:colOff>488561</xdr:colOff>
      <xdr:row>408</xdr:row>
      <xdr:rowOff>9327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C9F75B7D-787C-44EB-B98E-AB93E1D08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91503" y="70343223"/>
          <a:ext cx="6573352" cy="980342"/>
        </a:xfrm>
        <a:prstGeom prst="rect">
          <a:avLst/>
        </a:prstGeom>
      </xdr:spPr>
    </xdr:pic>
    <xdr:clientData/>
  </xdr:twoCellAnchor>
  <xdr:twoCellAnchor editAs="oneCell">
    <xdr:from>
      <xdr:col>10</xdr:col>
      <xdr:colOff>22413</xdr:colOff>
      <xdr:row>407</xdr:row>
      <xdr:rowOff>286481</xdr:rowOff>
    </xdr:from>
    <xdr:to>
      <xdr:col>18</xdr:col>
      <xdr:colOff>414618</xdr:colOff>
      <xdr:row>411</xdr:row>
      <xdr:rowOff>59016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1749AFAB-3C3A-4AD8-9F5F-B136CE221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02707" y="71387805"/>
          <a:ext cx="6488205" cy="747832"/>
        </a:xfrm>
        <a:prstGeom prst="rect">
          <a:avLst/>
        </a:prstGeom>
      </xdr:spPr>
    </xdr:pic>
    <xdr:clientData/>
  </xdr:twoCellAnchor>
  <xdr:twoCellAnchor editAs="oneCell">
    <xdr:from>
      <xdr:col>9</xdr:col>
      <xdr:colOff>241789</xdr:colOff>
      <xdr:row>415</xdr:row>
      <xdr:rowOff>1</xdr:rowOff>
    </xdr:from>
    <xdr:to>
      <xdr:col>16</xdr:col>
      <xdr:colOff>481853</xdr:colOff>
      <xdr:row>431</xdr:row>
      <xdr:rowOff>36614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76A90639-911C-4A08-B0B8-216E531C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43642" y="73107177"/>
          <a:ext cx="5428387" cy="3779378"/>
        </a:xfrm>
        <a:prstGeom prst="rect">
          <a:avLst/>
        </a:prstGeom>
      </xdr:spPr>
    </xdr:pic>
    <xdr:clientData/>
  </xdr:twoCellAnchor>
  <xdr:twoCellAnchor editAs="oneCell">
    <xdr:from>
      <xdr:col>9</xdr:col>
      <xdr:colOff>89647</xdr:colOff>
      <xdr:row>436</xdr:row>
      <xdr:rowOff>22412</xdr:rowOff>
    </xdr:from>
    <xdr:to>
      <xdr:col>18</xdr:col>
      <xdr:colOff>492546</xdr:colOff>
      <xdr:row>444</xdr:row>
      <xdr:rowOff>133505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5AD4AD17-83D2-4C6F-B261-DA73EE941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191500" y="77992941"/>
          <a:ext cx="7115222" cy="1904037"/>
        </a:xfrm>
        <a:prstGeom prst="rect">
          <a:avLst/>
        </a:prstGeom>
      </xdr:spPr>
    </xdr:pic>
    <xdr:clientData/>
  </xdr:twoCellAnchor>
  <xdr:twoCellAnchor editAs="oneCell">
    <xdr:from>
      <xdr:col>9</xdr:col>
      <xdr:colOff>112059</xdr:colOff>
      <xdr:row>445</xdr:row>
      <xdr:rowOff>82338</xdr:rowOff>
    </xdr:from>
    <xdr:to>
      <xdr:col>18</xdr:col>
      <xdr:colOff>212912</xdr:colOff>
      <xdr:row>455</xdr:row>
      <xdr:rowOff>127985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4A17EFB0-FE8E-4413-916F-8B350C51C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213912" y="80069926"/>
          <a:ext cx="6813176" cy="2374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97414</xdr:colOff>
      <xdr:row>24</xdr:row>
      <xdr:rowOff>177511</xdr:rowOff>
    </xdr:from>
    <xdr:to>
      <xdr:col>22</xdr:col>
      <xdr:colOff>739360</xdr:colOff>
      <xdr:row>42</xdr:row>
      <xdr:rowOff>23811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03C0953-0FE0-4AE8-877B-BDB377E4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9852" y="8059449"/>
          <a:ext cx="9023946" cy="5418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142876</xdr:colOff>
      <xdr:row>42</xdr:row>
      <xdr:rowOff>190499</xdr:rowOff>
    </xdr:from>
    <xdr:to>
      <xdr:col>23</xdr:col>
      <xdr:colOff>71438</xdr:colOff>
      <xdr:row>55</xdr:row>
      <xdr:rowOff>90005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BE96F04F-12AC-44DD-9488-A38E12C6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4" y="13644562"/>
          <a:ext cx="9072562" cy="451913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13</xdr:col>
      <xdr:colOff>153166</xdr:colOff>
      <xdr:row>22</xdr:row>
      <xdr:rowOff>259068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F8602876-752A-429C-A95E-5B9F6DBF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16957" y="0"/>
          <a:ext cx="5487166" cy="7630590"/>
        </a:xfrm>
        <a:prstGeom prst="rect">
          <a:avLst/>
        </a:prstGeom>
      </xdr:spPr>
    </xdr:pic>
    <xdr:clientData/>
  </xdr:twoCellAnchor>
  <xdr:twoCellAnchor editAs="oneCell">
    <xdr:from>
      <xdr:col>13</xdr:col>
      <xdr:colOff>238125</xdr:colOff>
      <xdr:row>0</xdr:row>
      <xdr:rowOff>71438</xdr:rowOff>
    </xdr:from>
    <xdr:to>
      <xdr:col>21</xdr:col>
      <xdr:colOff>686713</xdr:colOff>
      <xdr:row>18</xdr:row>
      <xdr:rowOff>38936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1CDEAFBD-45BC-4760-A354-87C74927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44563" y="71438"/>
          <a:ext cx="6544588" cy="5992061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28</xdr:col>
      <xdr:colOff>234159</xdr:colOff>
      <xdr:row>20</xdr:row>
      <xdr:rowOff>62690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E2187CC-8810-4074-AF7E-88A538D28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282647" y="0"/>
          <a:ext cx="4806159" cy="6786219"/>
        </a:xfrm>
        <a:prstGeom prst="rect">
          <a:avLst/>
        </a:prstGeom>
      </xdr:spPr>
    </xdr:pic>
    <xdr:clientData/>
  </xdr:twoCellAnchor>
  <xdr:twoCellAnchor>
    <xdr:from>
      <xdr:col>24</xdr:col>
      <xdr:colOff>504265</xdr:colOff>
      <xdr:row>9</xdr:row>
      <xdr:rowOff>224118</xdr:rowOff>
    </xdr:from>
    <xdr:to>
      <xdr:col>25</xdr:col>
      <xdr:colOff>301492</xdr:colOff>
      <xdr:row>10</xdr:row>
      <xdr:rowOff>151433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41822989-3C7F-40F3-8AF4-A0899579E4A0}"/>
            </a:ext>
          </a:extLst>
        </xdr:cNvPr>
        <xdr:cNvSpPr/>
      </xdr:nvSpPr>
      <xdr:spPr bwMode="auto">
        <a:xfrm>
          <a:off x="22310912" y="3361765"/>
          <a:ext cx="559227" cy="24108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314325</xdr:colOff>
      <xdr:row>0</xdr:row>
      <xdr:rowOff>0</xdr:rowOff>
    </xdr:to>
    <xdr:grpSp>
      <xdr:nvGrpSpPr>
        <xdr:cNvPr id="1045" name="Group 2">
          <a:extLst>
            <a:ext uri="{FF2B5EF4-FFF2-40B4-BE49-F238E27FC236}">
              <a16:creationId xmlns:a16="http://schemas.microsoft.com/office/drawing/2014/main" id="{C1661A69-02B0-6A9E-71C0-B4B8DCA53AE5}"/>
            </a:ext>
          </a:extLst>
        </xdr:cNvPr>
        <xdr:cNvGrpSpPr>
          <a:grpSpLocks/>
        </xdr:cNvGrpSpPr>
      </xdr:nvGrpSpPr>
      <xdr:grpSpPr bwMode="auto">
        <a:xfrm>
          <a:off x="0" y="0"/>
          <a:ext cx="314325" cy="0"/>
          <a:chOff x="4" y="0"/>
          <a:chExt cx="102" cy="105"/>
        </a:xfrm>
      </xdr:grpSpPr>
      <xdr:pic>
        <xdr:nvPicPr>
          <xdr:cNvPr id="1047" name="Picture 3" descr="심볼(영문)세로">
            <a:extLst>
              <a:ext uri="{FF2B5EF4-FFF2-40B4-BE49-F238E27FC236}">
                <a16:creationId xmlns:a16="http://schemas.microsoft.com/office/drawing/2014/main" id="{4995B7C7-091F-B6D2-37EE-0660C692282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0"/>
            <a:ext cx="101" cy="10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48" name="Line 4">
            <a:extLst>
              <a:ext uri="{FF2B5EF4-FFF2-40B4-BE49-F238E27FC236}">
                <a16:creationId xmlns:a16="http://schemas.microsoft.com/office/drawing/2014/main" id="{0E7426E1-E50F-6610-243B-AD7F2B4B562B}"/>
              </a:ext>
            </a:extLst>
          </xdr:cNvPr>
          <xdr:cNvSpPr>
            <a:spLocks noChangeShapeType="1"/>
          </xdr:cNvSpPr>
        </xdr:nvSpPr>
        <xdr:spPr bwMode="auto">
          <a:xfrm flipH="1">
            <a:off x="106" y="1"/>
            <a:ext cx="0" cy="104"/>
          </a:xfrm>
          <a:prstGeom prst="line">
            <a:avLst/>
          </a:prstGeom>
          <a:noFill/>
          <a:ln w="24130">
            <a:solidFill>
              <a:srgbClr val="91919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1028700</xdr:colOff>
      <xdr:row>0</xdr:row>
      <xdr:rowOff>0</xdr:rowOff>
    </xdr:from>
    <xdr:to>
      <xdr:col>4</xdr:col>
      <xdr:colOff>723900</xdr:colOff>
      <xdr:row>0</xdr:row>
      <xdr:rowOff>0</xdr:rowOff>
    </xdr:to>
    <xdr:pic>
      <xdr:nvPicPr>
        <xdr:cNvPr id="1046" name="Picture 6" descr="도장">
          <a:extLst>
            <a:ext uri="{FF2B5EF4-FFF2-40B4-BE49-F238E27FC236}">
              <a16:creationId xmlns:a16="http://schemas.microsoft.com/office/drawing/2014/main" id="{3630DB43-7A49-F833-4FC9-FE4009EE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&#51652;&#54840;&#49885;\&#51652;C\DOOSAN\RAHMEN\R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9;&#50629;&#48169;\&#51648;&#51109;&#47932;\&#51648;&#51109;&#47932;&#44204;&#51201;(&#48372;&#49345;,&#51064;&#54728;&#44032;)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&#50857;&#50669;&#48708;&#49328;&#51221;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BUSINESS\DEPARTMENT\d\2004\&#51204;&#44397;&#51648;&#51088;&#52404;\&#44221;&#44592;&#46020;\&#44305;&#51452;&#49884;\TEMP\&#50857;&#50669;&#48708;&#49328;&#51221;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nzipped/1&#44277;&#44396;&#44277;&#45236;&#50669;/&#51204;&#44592;&#44228;&#51109;/&#54032;&#51221;&#5436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&#51652;&#54840;&#49885;\&#51652;C\project\&#46041;&#47749;\&#51109;&#54637;&#49440;\&#44396;&#51312;&#44228;&#49328;\BO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servlet/DMPRO/DOWN/999/&#51068;&#50948;&#45824;&#44032;/ILW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648;&#51473;&#51221;&#49328;\95016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ORDINATION\&#49324;&#50629;&#51312;&#51221;&#44536;&#47353;\My%20Documents\&#49324;&#51060;&#53944;\&#50808;&#54872;&#51008;&#54665;\&#44204;&#51201;\&#50629;&#52404;&#48324;&#44204;&#51201;&#49436;2\704SU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50836;&#54616;&#45768;&#47928;&#49436;\&#50629;&#47924;&#54260;&#45908;\&#51228;&#50504;&#49436;&#50577;&#49885;\&#51228;&#50504;&#49436;&#47784;&#51020;\&#51204;&#45224;&#46020;&#49884;&#44032;&#49828;\a&#44204;&#51201;_&#52280;&#51312;&#51088;&#47308;\&#49324;&#50629;&#48708;&#49328;&#51221;\&#47928;&#49436;&#51221;&#47532;\&#44148;&#49444;&#44368;&#53685;&#48512;\&#44148;&#44368;&#48512;&#51221;&#47532;&#5120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4868;&#51088;1\&#51648;&#47532;&#51221;&#48372;\Documents%20and%20Settings\Administrator\My%20Documents\&#50836;&#54616;&#45768;&#47928;&#49436;\&#50629;&#47924;&#54260;&#45908;\&#51228;&#50504;&#49436;&#50577;&#49885;\&#51228;&#50504;&#49436;&#47784;&#51020;\&#51204;&#45224;&#46020;&#49884;&#44032;&#49828;\a&#44204;&#51201;_&#52280;&#51312;&#51088;&#47308;\&#49324;&#50629;&#48708;&#49328;&#51221;\&#47928;&#49436;&#51221;&#47532;\&#44148;&#49444;&#44368;&#53685;&#48512;\&#44148;&#44368;&#48512;&#51221;&#47532;&#512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4252;&#54637;&#46020;&#49884;&#44032;&#49828;\doc\2001&#49444;&#44228;&#50696;&#49328;\&#44221;&#51137;&#51077;&#52272;\&#46020;&#44396;3&#52264;\2001&#49444;&#44228;&#50696;&#49328;\&#54644;&#46020;&#46041;%20&#45909;&#50976;&#48716;&#46377;%20&#46020;&#44553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980;&#53468;\EL%20FARO\Project\Phase%202\BM\PUMP\Pump%20sum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4252;&#54637;&#46020;&#49884;&#44032;&#49828;\doc\&#46020;&#44396;4&#52264;&#50857;&#50669;&#49444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servlet/DMPRO/DOWN/999/&#51068;&#50948;&#45824;&#44032;/YES-I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d\EXCEL\DATAPCS\DD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ct\Phase%202\BM\Main%20tr\Transforme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&#51652;&#54840;&#49885;\&#51652;C\&#51452;&#50836;&#47928;&#49436;\&#49688;&#47049;&#49328;&#52636;&#49436;\&#46020;&#47196;&#44368;\&#51649;&#51217;&#44368;&#4582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5817;&#51652;&#44400;/&#48176;&#49688;&#54156;&#54532;&#51109;/&#44204;&#51201;&#49436;_&#54788;&#45824;&#51228;&#52636;112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8512;&#49328;&#46020;&#49884;\&#54728;&#44032;&#49436;1116\&#44032;&#49884;&#49444;&#45236;&#50669;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d)\Documents%20and%20Settings\free\&#48148;&#53461;%20&#54868;&#47732;\&#49444;&#44228;&#48169;\&#51008;&#54217;&#45684;&#53440;&#50868;\&#50416;&#47112;&#44592;&#49444;&#44228;\&#52572;&#51333;\&#51228;2&#51648;&#443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72;&#46980;&#46972;&#46497;\&#51096;&#50024;&#50556;&#46076;\&#46497;\dacom\&#50896;&#51452;~&#51228;&#52380;\&#50896;&#51452;&#52572;&#51333;\&#44277;&#53685;&#51088;&#4730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001107/4.%20&#52280;&#44256;&#51088;&#47308;/&#51060;&#49345;&#54805;&#45824;&#47532;-SPEC/Prfgd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DOCUME~1\1\LOCALS~1\Temp\handy\mySingle\Temp\&#49444;&#44228;3&#52264;\5)&#51648;&#47532;&#51221;&#48372;&#49436;&#48708;&#49828;\&#54868;&#49457;&#49884;%20&#46020;&#49884;&#51221;&#48372;&#49884;&#49828;&#53596;%20&#44396;&#52629;(&#46020;&#47196;%20&#48143;%20&#46020;&#47196;&#51064;&#53552;&#45367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DOCUME~1\1\LOCALS~1\Temp\handy\mySingle\Temp\5)&#51648;&#47532;&#51221;&#48372;&#49436;&#48708;&#49828;\&#54868;&#49457;&#49884;%20&#46020;&#49884;&#51221;&#48372;&#49884;&#49828;&#53596;%20&#44396;&#52629;(&#46020;&#47196;%20&#48143;%20&#46020;&#47196;&#51064;&#53552;&#45367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DOCUME~1\1\LOCALS~1\Temp\handy\mySingle\Temp\&#49444;&#44228;3&#52264;\5)&#51648;&#47532;&#51221;&#48372;&#49436;&#48708;&#49828;\&#54868;&#49457;&#49884;%20&#46020;&#49884;&#51221;&#48372;&#49884;&#49828;&#53596;%20&#44396;&#52629;(&#51648;&#47532;&#51221;&#48372;&#49436;&#48708;&#49828;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Single\Temp\&#49444;&#44228;3&#52264;\5)&#51648;&#47532;&#51221;&#48372;&#49436;&#48708;&#49828;\&#54868;&#49457;&#49884;%20&#46020;&#49884;&#51221;&#48372;&#49884;&#49828;&#53596;%20&#44396;&#52629;(&#51648;&#47532;&#51221;&#48372;&#49436;&#48708;&#49828;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9324;&#50629;&#44288;&#47532;\&#49324;&#50629;&#51648;&#50669;&#44396;&#48516;\&#44221;&#44592;&#51648;&#50669;\&#45224;&#50577;&#51452;&#49884;&#52397;\&#45224;&#50577;&#51452;2002\2002&#45380;&#50696;&#49328;&#51088;&#47308;\&#52488;&#50504;&#51089;&#49457;\&#45224;&#50577;&#51452;&#49884;&#52397;&#52628;&#44032;&#50629;&#47924;\&#51204;&#49328;&#49892;\&#49457;&#44284;&#49900;&#49324;&#48708;(&#51204;&#49328;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9;&#50629;&#54028;&#51068;\&#49324;&#50629;&#44288;&#47532;\2003p124%20&#44592;&#53440;%20&#50689;&#50629;\05%20&#48516;&#50556;&#48324;%20&#50689;&#50629;&#51088;&#47308;\01%20&#49352;&#51452;&#49548;%20&#48512;&#50668;&#49324;&#50629;\2004&#45380;%20&#50689;&#50629;&#51648;&#51088;&#52404;\&#50577;&#54217;&#44400;\&#50577;&#54217;&#44400;%20&#49352;&#51452;&#49548;\2004&#45380;%20&#50689;&#50629;&#51648;&#51088;&#52404;\&#50857;&#51064;&#49884;\2004&#45380;%203&#50900;%2015&#51068;(2&#52264;)\0316%20&#51204;&#45804;&#51088;&#47308;\&#50857;&#51064;&#49884;&#49444;&#44228;&#45236;&#50669;&#49436;(&#50864;&#45824;&#52860;&#49828;_040326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&#49436;&#54644;&#45824;&#44368;\D\MSOFFICE\EXCEL\HONG-LIK\DOHWA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FF/2000&#45380;&#46020;/&#44277;&#49324;&#49444;&#44228;/&#51217;&#50504;&#49884;&#49444;&#51228;&#51089;/&#51217;&#50504;&#49884;&#49444;&#44396;&#4758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72;&#46980;&#46972;&#46497;\&#51096;&#50024;&#50556;&#46076;\&#46497;\dacom\&#50896;&#51452;~&#51228;&#52380;\&#50896;&#51452;&#52572;&#51333;\&#50696;&#49328;&#45236;~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0980;&#53468;\Project\EL%20FARO\&#47932;&#47049;&#49328;&#52636;&#45236;&#50669;&#49436;\Electrical%20fdn\ELEC-MANHOL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d)\DOCUME~1\1\LOCALS~1\Temp\handy\&#47588;&#51068;&#47588;&#51068;\23&#51068;\3&#50900;%2023&#51068;\&#44396;&#51312;&#54868;%20&#48143;%20&#49549;&#49457;%20DB&#51077;&#47141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5-&#49444;&#44228;_&#44204;&#51201;\2015&#45380;%20&#49444;&#44228;&#48143;&#44204;&#51201;\&#50857;&#51064;&#46041;&#52380;2&#51648;&#44396;\&#47560;&#52964;&#49444;&#44228;150602\&#54620;&#44397;&#44032;&#49828;&#44277;&#49324;\&#49444;&#44228;&#45236;&#50669;&#49436;_&#51064;&#52380;%20&#49373;&#49328;&#44592;&#51648;%20154KV%20&#49440;&#47196;%20&#50948;&#52824;&#53456;&#49324;%20&#50857;&#50669;_1501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DOCUME~1\1\LOCALS~1\Temp\handy\&#47588;&#51068;&#47588;&#51068;\23&#51068;\3&#50900;%2023&#51068;\&#44396;&#51312;&#54868;%20&#48143;%20&#49549;&#49457;%20DB&#51077;&#47141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&#47588;&#51068;&#47588;&#51068;\23&#51068;\3&#50900;%2023&#51068;\&#44396;&#51312;&#54868;%20&#48143;%20&#49549;&#49457;%20DB&#51077;&#47141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2002&#45380;&#46020;/&#44277;&#49324;&#49444;&#44228;/&#53944;&#47000;&#49772;&#47001;%20&#46020;&#51109;&#44277;&#49324;/&#53944;&#47000;&#49772;&#47001;&#46020;&#51109;&#44277;&#49324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&#48148;&#53461;%20&#54868;&#47732;\DB&#49444;&#44228;\&#51613;&#50529;&#49444;&#44228;&#49436;(&#51109;&#48708;&#52628;&#44032;)_1&#52264;\DB&#48376;&#49324;&#50629;\&#49444;&#44228;11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DATA-DATA-DATA/&#51204;&#44592;/&#51204;&#44592;&#45236;&#50669;&#49436;/&#54616;&#49688;&#46020;/&#48337;&#52380;&#54616;&#49688;/&#44608;&#54252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My%20Documents/DATA/&#50872;&#49328;/DATA/&#54861;&#49688;&#50696;&#44221;&#48372;/YONGF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ner\c\WINDOWS\&#48148;&#53461;%20&#54868;&#47732;\WINDOWS\&#48148;&#53461;%20&#54868;&#47732;\GNG\9&#44277;&#44396;\&#50868;&#48152;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DATA-DATA-DATA/&#51204;&#44592;/&#51204;&#44592;&#45236;&#50669;&#49436;/&#44592;&#53440;/&#51204;&#44592;&#51652;&#54616;&#45224;&#52285;(&#50872;&#49328;&#50724;&#49688;&#44288;&#44144;&#48156;&#51452;)/&#44608;&#50896;&#44600;(&#48156;&#51452;&#45236;&#50669;&#49436;&#52572;&#51333;2001.9.18)/&#44608;&#54252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DATA-DATA-DATA/&#44228;&#51109;/&#52572;&#51333;&#45236;&#50669;&#49436;(&#44592;&#51088;&#51116;)/&#44592;&#53440;/&#49436;&#50872;&#49884;(&#44397;&#49324;&#48393;,&#49345;&#46020;,&#49888;&#47548;&#48176;&#49688;&#51648;)/&#45209;&#49457;&#45824;(&#52572;&#51333;)/&#45209;&#49457;&#45824;/&#44608;&#54252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2%20NDIS\NDIS%20DB&#44396;&#52629;&#49884;&#54665;\&#46020;&#47732;&#48372;&#50976;&#54788;&#54889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oengsung\&#50896;&#51452;&#44428;&#51221;&#48372;&#53685;&#49888;\&#48156;&#51452;&#49444;&#44228;\&#50896;&#51452;&#46020;&#44553;&#45236;&#50669;&#49436;(&#44552;&#52264;&#48516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servlet/&#45824;&#44257;&#49548;&#49688;&#47141;(2002.8.20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&#48149;&#51221;&#49688;/&#48128;&#50577;/&#48156;&#51452;&#49444;&#44228;/&#44228;&#52769;&#51228;&#50612;/&#51068;&#49345;&#44048;&#49324;&#54980;/&#48128;&#50577;&#45236;&#50669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0;&#51221;&#50896;\&#44221;&#44592;&#46020;\&#51032;&#51221;&#48512;&#49884;\&#50577;&#49328;&#49884;&#52509;&#44292;&#50504;(&#52572;&#51333;&#45236;&#50669;2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4868;&#51088;1\&#51648;&#47532;&#51221;&#48372;\&#51060;&#51221;&#50896;\&#44221;&#44592;&#46020;\&#51032;&#51221;&#48512;&#49884;\&#50577;&#49328;&#49884;&#52509;&#44292;&#50504;(&#52572;&#51333;&#45236;&#50669;2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_&#48149;&#51456;/2010%20&#49444;&#44228;/&#51648;&#51088;&#52404;/&#53468;&#48177;&#49884;/ysw_data/2003/&#54620;&#48120;&#47476;/&#51228;&#50504;&#51089;&#50629;/&#48324;&#52392;4%20&#54620;&#48120;&#47476;%20&#49324;&#50629;&#49444;&#44228;&#49436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1060;&#50689;&#44600;&#44284;&#51109;\My%20Documents\My%20Work\&#49340;&#50500;\&#50689;&#50629;&#54876;&#46041;\2006&#45380;&#46020;\&#52397;&#50896;&#44400;\ysw_data\2003\&#54620;&#48120;&#47476;\&#51228;&#50504;&#51089;&#50629;\&#48324;&#52392;4%20&#54620;&#48120;&#47476;%20&#49324;&#50629;&#49444;&#44228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/&#48512;&#49328;&#44048;&#49884;&#44592;&#44228;&#45236;&#5066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alo\data1\KBS\EXCEL-DA\YANG\&#48516;&#45817;&#51204;&#44592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9457;&#46041;\&#54868;&#50773;&#44552;&#54840;\&#44592;&#49457;\&#44288;&#47196;&#45800;&#47732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1.&#51089;&#50629;&#49892;\01.&#50629;&#47924;&#54260;&#45908;\02.&#44204;&#51201;&#49436;&#50577;&#49885;\new\&#49884;&#55141;&#49884;&#51116;&#51221;&#48708;\&#51116;&#51221;&#48708;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4;&#55141;&#49884;&#51116;&#51221;&#48708;\&#51116;&#51221;&#48708;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ner\c\&#54616;&#45208;&#47196;\&#53580;&#54756;&#46976;&#47196;\WINDOWS\&#48148;&#53461;%20&#54868;&#47732;\GNG\9&#44277;&#44396;\&#50868;&#48152;9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840;&#50672;\99&#44305;&#49444;&#44228;%20&#51333;\%6099&#46300;&#47548;&#46972;&#51064;\&#44592;&#48324;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d)\DOCUME~1\1\LOCALS~1\Temp\handy\&#45208;&#51032;%20&#51089;&#50629;&#51109;\&#51648;&#51088;&#52404;\&#44608;&#51228;&#49884;\&#44228;&#50557;\&#44228;&#50557;&#50857;%20&#52572;&#51333;\&#44608;&#51228;&#49884;%20&#46020;&#47196;&#50752;%20&#51648;&#54616;&#49884;&#49444;&#47932;%20&#44277;&#46041;&#44396;&#52629;&#49324;&#50629;%20&#49444;&#44228;&#49436;_&#44228;&#50557;(1&#52264;&#45380;&#46020;)_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1060;&#50689;&#44600;&#44284;&#51109;\My%20Documents\My%20Work\&#49340;&#50500;\&#50689;&#50629;&#54876;&#46041;\2006&#45380;&#46020;\&#52397;&#50896;&#44400;\&#52397;&#50896;(06&#45380;&#46020;)&#45236;&#50669;&#4943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44277;&#50976;%20(F)\2003\&#51032;&#51221;&#48512;&#49884;\&#51032;&#51221;&#48512;%20%20&#49345;&#54616;&#49688;&#46020;%20&#49444;&#44228;&#45236;&#50669;&#49436;_1.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1060;&#50689;&#44600;&#44284;&#51109;\My%20Documents\My%20Work\&#49340;&#50500;\&#50689;&#50629;&#54876;&#46041;\2006&#45380;&#46020;\&#52397;&#50896;&#44400;\2003\&#51032;&#51221;&#48512;&#49884;\&#51032;&#51221;&#48512;%20%20&#49345;&#54616;&#49688;&#46020;%20&#49444;&#44228;&#45236;&#50669;&#49436;_1.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ELEC/&#47928;&#54868;&#44288;&#44305;/EXCEL/&#50696;&#49328;(&#47928;&#54868;)-&#51068;&#49345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50836;&#54616;&#45768;&#47928;&#49436;\&#50629;&#47924;&#54260;&#45908;\&#44204;&#51201;&#49436;\&#44204;&#51201;&#49436;&#50577;&#49885;\&#54364;&#51456;&#45800;&#44032;&#49328;&#52636;&#50577;&#4988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4868;&#51088;1\&#51648;&#47532;&#51221;&#48372;\Documents%20and%20Settings\Administrator\My%20Documents\&#50836;&#54616;&#45768;&#47928;&#49436;\&#50629;&#47924;&#54260;&#45908;\&#44204;&#51201;&#49436;\&#44204;&#51201;&#49436;&#50577;&#49885;\&#54364;&#51456;&#45800;&#44032;&#49328;&#52636;&#50577;&#49885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&#50504;&#46041;&#45840;-&#48156;&#51204;&#49444;&#48708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9;&#50500;\C\&#54616;&#45208;&#47196;\&#51064;&#52380;\WINDOWS\&#48148;&#53461;%20&#54868;&#47732;\GNG\9&#44277;&#44396;\&#50868;&#48152;9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56;&#44277;&#49436;&#47448;\80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DATA-DATA-DATA/&#51204;&#44592;/&#51204;&#44592;&#45236;&#50669;&#49436;/&#54616;&#49688;&#46020;/&#51109;&#49849;&#54252;&#54616;&#49688;(2001.11.16)/&#51204;&#44592;&#44277;&#49324;/&#44608;&#5425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&#51652;&#54840;&#49885;\&#51652;C\BANDAL\EXCEL\RAHMEN\RAHMEN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50836;&#54616;&#45768;&#47928;&#49436;\&#50629;&#47924;&#54260;&#45908;\&#44204;&#51201;&#49436;\&#44204;&#51201;&#49436;&#50577;&#49885;\&#48148;&#53461;&#54868;&#47732;%20%20%20&#47928;&#49436;\&#44032;&#44201;&#49328;&#52636;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4868;&#51088;1\&#51648;&#47532;&#51221;&#48372;\Documents%20and%20Settings\Administrator\My%20Documents\&#50836;&#54616;&#45768;&#47928;&#49436;\&#50629;&#47924;&#54260;&#45908;\&#44204;&#51201;&#49436;\&#44204;&#51201;&#49436;&#50577;&#49885;\&#48148;&#53461;&#54868;&#47732;%20%20%20&#47928;&#49436;\&#44032;&#44201;&#49328;&#52636;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&#51648;&#44396;&#45800;&#50948;&#44228;&#54925;&#54408;&#49480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4532;&#47196;&#51229;&#53944;\8)&#54868;&#49457;&#49884;\&#49368;&#54540;\&#49444;&#44228;&#49436;(2004&#45380;%20sample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&#49688;&#52824;&#51648;&#54805;&#46020;&#49324;&#50629;\&#44053;&#54868;&#51648;&#44396;\&#44204;&#51201;&#49436;\&#44204;&#51201;_&#49328;&#52636;&#45236;&#50669;&#49436;(&#54028;&#51452;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mos\d$\&#49324;&#50629;&#44288;&#47532;\&#44221;&#48513;&#51648;&#50669;\&#44221;&#49328;&#49884;&#52397;\&#52488;&#50504;&#51089;&#49457;\&#44221;&#49328;&#49884;&#44592;&#51456;&#51216;&#48143;&#51340;&#54364;&#48320;&#54872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49324;&#50629;\&#44288;&#44277;&#49436;\&#44221;&#44592;&#46020;\&#54028;&#51452;&#49884;\&#51648;&#47532;&#51221;&#48372;\&#49888;&#49688;&#44221;\&#54028;&#51452;&#49884;_UIS&#49444;&#44228;&#49436;&#49440;&#46020;(0302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1.&#51089;&#50629;&#49892;\04.&#51652;&#54665;&#50629;&#47924;\02.UIS\01.&#44400;&#49328;&#49884;UIS\2004\&#49444;&#44228;&#51089;&#50629;\New\0513\SI&#48512;&#47928;_&#44608;&#52380;&#4988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56;&#44277;&#49436;&#47448;\9076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-00(&#44053;&#48124;&#50896;)\D\NETWORK00\&#49345;&#47924;&#45784;\CCTV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&#50504;&#46041;2&#54840;&#44592;_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652;&#54840;\&#46020;&#49884;&#44228;&#54925;\&#54408;&#49480;\&#54408;&#49480;\&#54408;&#49480;(&#44060;&#51221;&#54032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&#45804;&#49328;\&#45804;&#49328;-&#45224;&#51221;\1&#52264;&#48516;\&#45804;&#49328;\&#45804;&#49328;-&#45224;&#51221;\1&#52264;&#48516;\dong%20hee\&#47924;&#52285;&#49688;&#48708;\&#47924;&#52285;&#51204;&#52404;\&#49444;&#44228;&#48320;&#44221;5&#54924;\&#44288;&#44553;&#52509;&#44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_main\&#50629;&#47924;%20(D)\BUSINESS\DEPARTMENT\d\2004\&#51204;&#44397;&#51648;&#51088;&#52404;\&#44221;&#44592;&#46020;\&#44305;&#51452;&#49884;\TEMP\&#51648;&#44396;&#45800;&#50948;&#44228;&#54925;&#54408;&#4948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AppData/Local/Microsoft/Windows/Temporary%20Internet%20Files/Content.IE5/E70ZOXR9/&#44277;&#49324;&#48708;&#45236;&#50669;&#49436;(&#53664;&#47785;&#48516;&#50556;)(&#44032;&#51221;&#51648;&#4439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  <sheetName val="노임단가"/>
      <sheetName val="일위대가시트"/>
      <sheetName val="시중노임단가"/>
      <sheetName val="별표"/>
      <sheetName val="B부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표지"/>
      <sheetName val="지장물견적서"/>
      <sheetName val="2. 10호표)"/>
      <sheetName val="3. 현장조사(인,허가용)"/>
      <sheetName val="별표"/>
      <sheetName val="노임단가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YesNoImpact"/>
      <sheetName val="내역서"/>
      <sheetName val="국변도서작성"/>
      <sheetName val="도시기본계획"/>
      <sheetName val="도시계획"/>
      <sheetName val="토지구획정리"/>
      <sheetName val="토지구획조사"/>
      <sheetName val="취락지역개발"/>
      <sheetName val="지구단위계획"/>
      <sheetName val="주택단지"/>
      <sheetName val="산업단지"/>
      <sheetName val="관광지계획"/>
      <sheetName val="유통단지"/>
      <sheetName val="체육시설"/>
      <sheetName val="국립공원"/>
      <sheetName val="도립공원"/>
      <sheetName val="군립공원"/>
      <sheetName val="자전거도로"/>
      <sheetName val="도시공원"/>
      <sheetName val="어린이공원"/>
      <sheetName val="타당성(시가지개발)"/>
      <sheetName val="타당성(도시시설개발)"/>
      <sheetName val="타당성(지역개발)"/>
      <sheetName val="체육시설1"/>
      <sheetName val="교통영향평가"/>
      <sheetName val="교통직접경비"/>
      <sheetName val="인구영향평가"/>
      <sheetName val="환경영향평가"/>
      <sheetName val="측량"/>
      <sheetName val="재해영향평가"/>
      <sheetName val="에너지사용계획"/>
      <sheetName val="문화재지표조사"/>
      <sheetName val="Energy"/>
      <sheetName val="Hamvec"/>
      <sheetName val="건설공사감리"/>
      <sheetName val="설계감리"/>
      <sheetName val="기타"/>
      <sheetName val="Sheet13"/>
      <sheetName val="Sheet14"/>
      <sheetName val="VB_Code"/>
      <sheetName val="노임단가"/>
      <sheetName val="shn"/>
      <sheetName val="용역비산정2001"/>
      <sheetName val="COST"/>
      <sheetName val="guard(mac)"/>
      <sheetName val="1.설계조건"/>
      <sheetName val="별표"/>
      <sheetName val="Sheet1"/>
      <sheetName val="증감대비"/>
      <sheetName val="input"/>
      <sheetName val="INPUT(덕도방향-시점)"/>
      <sheetName val="공통가설"/>
      <sheetName val="1-1"/>
      <sheetName val="견적서"/>
      <sheetName val="SLAB&quot;1&quot;"/>
      <sheetName val="COPING"/>
      <sheetName val="중기사용료"/>
      <sheetName val="적용노임"/>
      <sheetName val="일반자재"/>
      <sheetName val="계화배수"/>
      <sheetName val="Macro(전선)"/>
      <sheetName val="setup"/>
      <sheetName val="LEGEND"/>
      <sheetName val="B부대공"/>
      <sheetName val="1.설계기준"/>
      <sheetName val="내역"/>
      <sheetName val="직공비"/>
      <sheetName val="일위대가(가설)"/>
      <sheetName val="CODE"/>
      <sheetName val="기타경비"/>
      <sheetName val="단가조사"/>
      <sheetName val="각종양식"/>
      <sheetName val="11.우각부 보강"/>
      <sheetName val="현장조사"/>
      <sheetName val="전기"/>
      <sheetName val="일위대가시트"/>
      <sheetName val="개발계획수립"/>
      <sheetName val="입찰안"/>
      <sheetName val="EQUIP-H"/>
      <sheetName val="1호맨홀토공"/>
      <sheetName val="기계경비"/>
      <sheetName val="인건비(환율)"/>
      <sheetName val="DATA"/>
      <sheetName val="2지구단위"/>
      <sheetName val="원형1호맨홀토공수량"/>
      <sheetName val="암거공"/>
      <sheetName val="00하노임"/>
      <sheetName val="공사비예산서(토목분)"/>
      <sheetName val="단가"/>
      <sheetName val="시중노임단가"/>
      <sheetName val="단면가정"/>
      <sheetName val="직노"/>
      <sheetName val="실행내역"/>
      <sheetName val="관접합및부설"/>
      <sheetName val="COMPAQ-LIST"/>
      <sheetName val="Care"/>
      <sheetName val="SV"/>
      <sheetName val="전신환매도율"/>
      <sheetName val="9GNG운반"/>
      <sheetName val="교각1"/>
      <sheetName val="공사설명서"/>
      <sheetName val="공사계획서"/>
      <sheetName val="조건표"/>
      <sheetName val="포장복구집계"/>
      <sheetName val="손익분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9">
          <cell r="I9">
            <v>181248</v>
          </cell>
        </row>
        <row r="11">
          <cell r="I11">
            <v>138714</v>
          </cell>
        </row>
        <row r="13">
          <cell r="I13">
            <v>118674</v>
          </cell>
        </row>
        <row r="15">
          <cell r="I15">
            <v>96387</v>
          </cell>
        </row>
        <row r="17">
          <cell r="I17">
            <v>69746</v>
          </cell>
        </row>
        <row r="21">
          <cell r="I21">
            <v>62505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YesNoImpact"/>
      <sheetName val="내역서"/>
      <sheetName val="국변도서작성"/>
      <sheetName val="도시기본계획"/>
      <sheetName val="도시계획"/>
      <sheetName val="토지구획정리"/>
      <sheetName val="토지구획조사"/>
      <sheetName val="취락지역개발"/>
      <sheetName val="지구단위계획"/>
      <sheetName val="주택단지"/>
      <sheetName val="산업단지"/>
      <sheetName val="관광지계획"/>
      <sheetName val="유통단지"/>
      <sheetName val="체육시설"/>
      <sheetName val="국립공원"/>
      <sheetName val="도립공원"/>
      <sheetName val="군립공원"/>
      <sheetName val="자전거도로"/>
      <sheetName val="도시공원"/>
      <sheetName val="어린이공원"/>
      <sheetName val="타당성(시가지개발)"/>
      <sheetName val="타당성(도시시설개발)"/>
      <sheetName val="타당성(지역개발)"/>
      <sheetName val="체육시설1"/>
      <sheetName val="교통영향평가"/>
      <sheetName val="교통직접경비"/>
      <sheetName val="인구영향평가"/>
      <sheetName val="환경영향평가"/>
      <sheetName val="측량"/>
      <sheetName val="재해영향평가"/>
      <sheetName val="에너지사용계획"/>
      <sheetName val="문화재지표조사"/>
      <sheetName val="Energy"/>
      <sheetName val="Hamvec"/>
      <sheetName val="건설공사감리"/>
      <sheetName val="설계감리"/>
      <sheetName val="기타"/>
      <sheetName val="Sheet13"/>
      <sheetName val="Sheet14"/>
      <sheetName val="VB_Code"/>
      <sheetName val="노임단가"/>
      <sheetName val="shn"/>
      <sheetName val="용역비산정2001"/>
      <sheetName val="별표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9">
          <cell r="I9">
            <v>181248</v>
          </cell>
        </row>
        <row r="11">
          <cell r="I11">
            <v>138714</v>
          </cell>
        </row>
        <row r="13">
          <cell r="I13">
            <v>118674</v>
          </cell>
        </row>
        <row r="15">
          <cell r="I15">
            <v>96387</v>
          </cell>
        </row>
        <row r="17">
          <cell r="I17">
            <v>69746</v>
          </cell>
        </row>
        <row r="21">
          <cell r="I21">
            <v>62505</v>
          </cell>
        </row>
      </sheetData>
      <sheetData sheetId="42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자재단가"/>
      <sheetName val="TOTAL"/>
      <sheetName val="하조서"/>
      <sheetName val="기본DATA"/>
      <sheetName val="TB-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별표"/>
      <sheetName val="노임단가"/>
      <sheetName val="DATA"/>
      <sheetName val="#REF"/>
      <sheetName val="정보매체A동"/>
      <sheetName val="input"/>
      <sheetName val="3.하중산정4.지지력"/>
      <sheetName val="수량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대치판정"/>
      <sheetName val="집계표"/>
      <sheetName val="SILICATE"/>
      <sheetName val="TOTAL"/>
      <sheetName val="내역서"/>
      <sheetName val="기본DATA"/>
      <sheetName val="TB-내역서"/>
    </sheetNames>
    <sheetDataSet>
      <sheetData sheetId="0" refreshError="1"/>
      <sheetData sheetId="1" refreshError="1"/>
      <sheetData sheetId="2" refreshError="1">
        <row r="22">
          <cell r="A22">
            <v>1</v>
          </cell>
          <cell r="B22" t="str">
            <v>전선</v>
          </cell>
          <cell r="C22" t="str">
            <v>GV 3.5㎟</v>
          </cell>
          <cell r="D22">
            <v>1.1000000000000001</v>
          </cell>
          <cell r="E22" t="str">
            <v>m</v>
          </cell>
          <cell r="F22">
            <v>30</v>
          </cell>
          <cell r="G22">
            <v>790</v>
          </cell>
          <cell r="I22">
            <v>479</v>
          </cell>
          <cell r="J22">
            <v>270</v>
          </cell>
          <cell r="K22">
            <v>297</v>
          </cell>
          <cell r="M22">
            <v>14</v>
          </cell>
          <cell r="N22" t="str">
            <v>잡재료비</v>
          </cell>
          <cell r="O22" t="str">
            <v>배선의 5%</v>
          </cell>
          <cell r="P22">
            <v>1</v>
          </cell>
          <cell r="Q22" t="str">
            <v>식</v>
          </cell>
          <cell r="W22">
            <v>14</v>
          </cell>
          <cell r="AM22">
            <v>1</v>
          </cell>
          <cell r="AN22">
            <v>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3-72</v>
          </cell>
          <cell r="BC22">
            <v>1</v>
          </cell>
        </row>
        <row r="23">
          <cell r="A23">
            <v>2</v>
          </cell>
          <cell r="B23" t="str">
            <v>전선</v>
          </cell>
          <cell r="C23" t="str">
            <v>GV 5.5㎟</v>
          </cell>
          <cell r="D23">
            <v>1.1000000000000001</v>
          </cell>
          <cell r="E23" t="str">
            <v>m</v>
          </cell>
          <cell r="F23">
            <v>30</v>
          </cell>
          <cell r="G23">
            <v>896</v>
          </cell>
          <cell r="I23">
            <v>479</v>
          </cell>
          <cell r="J23">
            <v>367</v>
          </cell>
          <cell r="K23">
            <v>403</v>
          </cell>
          <cell r="M23">
            <v>14</v>
          </cell>
          <cell r="N23" t="str">
            <v>잡재료비</v>
          </cell>
          <cell r="O23" t="str">
            <v>배선의 5%</v>
          </cell>
          <cell r="P23">
            <v>1</v>
          </cell>
          <cell r="Q23" t="str">
            <v>식</v>
          </cell>
          <cell r="W23">
            <v>20</v>
          </cell>
          <cell r="AM23">
            <v>1</v>
          </cell>
          <cell r="AN23">
            <v>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3-72</v>
          </cell>
          <cell r="BC23">
            <v>1</v>
          </cell>
        </row>
        <row r="24">
          <cell r="A24">
            <v>3</v>
          </cell>
          <cell r="B24" t="str">
            <v>전선</v>
          </cell>
          <cell r="C24" t="str">
            <v>GV 8㎟</v>
          </cell>
          <cell r="D24">
            <v>1.1000000000000001</v>
          </cell>
          <cell r="E24" t="str">
            <v>m</v>
          </cell>
          <cell r="F24">
            <v>30</v>
          </cell>
          <cell r="G24">
            <v>1110</v>
          </cell>
          <cell r="I24">
            <v>479</v>
          </cell>
          <cell r="J24">
            <v>561</v>
          </cell>
          <cell r="K24">
            <v>617</v>
          </cell>
          <cell r="M24">
            <v>14</v>
          </cell>
          <cell r="N24" t="str">
            <v>잡재료비</v>
          </cell>
          <cell r="O24" t="str">
            <v>배선의 5%</v>
          </cell>
          <cell r="P24">
            <v>1</v>
          </cell>
          <cell r="Q24" t="str">
            <v>식</v>
          </cell>
          <cell r="W24">
            <v>30</v>
          </cell>
          <cell r="AM24">
            <v>1</v>
          </cell>
          <cell r="AN24">
            <v>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3-72</v>
          </cell>
          <cell r="BC24">
            <v>1</v>
          </cell>
        </row>
        <row r="25">
          <cell r="A25">
            <v>4</v>
          </cell>
          <cell r="B25" t="str">
            <v>전선</v>
          </cell>
          <cell r="C25" t="str">
            <v>GV 14㎟</v>
          </cell>
          <cell r="D25">
            <v>1.1000000000000001</v>
          </cell>
          <cell r="E25" t="str">
            <v>m</v>
          </cell>
          <cell r="F25">
            <v>30</v>
          </cell>
          <cell r="G25">
            <v>1533</v>
          </cell>
          <cell r="I25">
            <v>479</v>
          </cell>
          <cell r="J25">
            <v>946</v>
          </cell>
          <cell r="K25">
            <v>1040</v>
          </cell>
          <cell r="M25">
            <v>14</v>
          </cell>
          <cell r="N25" t="str">
            <v>잡재료비</v>
          </cell>
          <cell r="O25" t="str">
            <v>배선의 5%</v>
          </cell>
          <cell r="P25">
            <v>1</v>
          </cell>
          <cell r="Q25" t="str">
            <v>식</v>
          </cell>
          <cell r="W25">
            <v>52</v>
          </cell>
          <cell r="AM25">
            <v>1</v>
          </cell>
          <cell r="AN25">
            <v>1</v>
          </cell>
          <cell r="AO25">
            <v>1</v>
          </cell>
          <cell r="AP25" t="str">
            <v>내선전공</v>
          </cell>
          <cell r="AQ25">
            <v>0.01</v>
          </cell>
          <cell r="BB25" t="str">
            <v>전 3-72</v>
          </cell>
          <cell r="BC25">
            <v>1</v>
          </cell>
        </row>
        <row r="26">
          <cell r="A26">
            <v>5</v>
          </cell>
          <cell r="B26" t="str">
            <v>전선</v>
          </cell>
          <cell r="C26" t="str">
            <v>GV 22㎟</v>
          </cell>
          <cell r="D26">
            <v>1.1000000000000001</v>
          </cell>
          <cell r="E26" t="str">
            <v>m</v>
          </cell>
          <cell r="F26">
            <v>30</v>
          </cell>
          <cell r="G26">
            <v>2035</v>
          </cell>
          <cell r="I26">
            <v>574</v>
          </cell>
          <cell r="J26">
            <v>1313</v>
          </cell>
          <cell r="K26">
            <v>1444</v>
          </cell>
          <cell r="M26">
            <v>17</v>
          </cell>
          <cell r="N26" t="str">
            <v>잡재료비</v>
          </cell>
          <cell r="O26" t="str">
            <v>배선의 5%</v>
          </cell>
          <cell r="P26">
            <v>1</v>
          </cell>
          <cell r="Q26" t="str">
            <v>식</v>
          </cell>
          <cell r="W26">
            <v>72</v>
          </cell>
          <cell r="AM26">
            <v>1</v>
          </cell>
          <cell r="AN26">
            <v>1</v>
          </cell>
          <cell r="AO26">
            <v>1</v>
          </cell>
          <cell r="AP26" t="str">
            <v>내선전공</v>
          </cell>
          <cell r="AQ26">
            <v>1.2E-2</v>
          </cell>
          <cell r="BB26" t="str">
            <v>전 3-72</v>
          </cell>
          <cell r="BC26">
            <v>1</v>
          </cell>
        </row>
        <row r="27">
          <cell r="B27" t="str">
            <v>전선</v>
          </cell>
          <cell r="C27" t="str">
            <v>GV 38㎟</v>
          </cell>
          <cell r="D27">
            <v>1.1000000000000001</v>
          </cell>
          <cell r="E27" t="str">
            <v>m</v>
          </cell>
          <cell r="F27">
            <v>30</v>
          </cell>
          <cell r="G27">
            <v>2826</v>
          </cell>
          <cell r="I27">
            <v>574</v>
          </cell>
          <cell r="J27">
            <v>2032</v>
          </cell>
          <cell r="K27">
            <v>2235</v>
          </cell>
          <cell r="M27">
            <v>17</v>
          </cell>
          <cell r="N27" t="str">
            <v>잡재료비</v>
          </cell>
          <cell r="O27" t="str">
            <v>배선의 5%</v>
          </cell>
          <cell r="P27">
            <v>1</v>
          </cell>
          <cell r="Q27" t="str">
            <v>식</v>
          </cell>
          <cell r="W27">
            <v>111</v>
          </cell>
          <cell r="AM27">
            <v>1</v>
          </cell>
          <cell r="AN27">
            <v>1</v>
          </cell>
          <cell r="AO27">
            <v>1</v>
          </cell>
          <cell r="AP27" t="str">
            <v>내선전공</v>
          </cell>
          <cell r="AQ27">
            <v>1.2E-2</v>
          </cell>
          <cell r="BB27" t="str">
            <v>전 3-76</v>
          </cell>
          <cell r="BC27">
            <v>1</v>
          </cell>
        </row>
        <row r="28">
          <cell r="A28">
            <v>6</v>
          </cell>
          <cell r="B28" t="str">
            <v>전선</v>
          </cell>
          <cell r="C28" t="str">
            <v>GV 60㎟</v>
          </cell>
          <cell r="D28">
            <v>1.1000000000000001</v>
          </cell>
          <cell r="E28" t="str">
            <v>m</v>
          </cell>
          <cell r="F28">
            <v>30</v>
          </cell>
          <cell r="G28">
            <v>4179</v>
          </cell>
          <cell r="I28">
            <v>718</v>
          </cell>
          <cell r="J28">
            <v>3128</v>
          </cell>
          <cell r="K28">
            <v>3440</v>
          </cell>
          <cell r="M28">
            <v>21</v>
          </cell>
          <cell r="N28" t="str">
            <v>잡재료비</v>
          </cell>
          <cell r="O28" t="str">
            <v>배선의 5%</v>
          </cell>
          <cell r="P28">
            <v>1</v>
          </cell>
          <cell r="Q28" t="str">
            <v>식</v>
          </cell>
          <cell r="W28">
            <v>172</v>
          </cell>
          <cell r="AM28">
            <v>1</v>
          </cell>
          <cell r="AN28">
            <v>1</v>
          </cell>
          <cell r="AO28">
            <v>1</v>
          </cell>
          <cell r="AP28" t="str">
            <v>내선전공</v>
          </cell>
          <cell r="AQ28">
            <v>1.4999999999999999E-2</v>
          </cell>
          <cell r="BB28" t="str">
            <v>전 3-72</v>
          </cell>
          <cell r="BC28">
            <v>1</v>
          </cell>
        </row>
        <row r="29">
          <cell r="B29" t="str">
            <v>전선</v>
          </cell>
          <cell r="C29" t="str">
            <v>GV 80㎟</v>
          </cell>
          <cell r="D29">
            <v>1.1000000000000001</v>
          </cell>
          <cell r="E29" t="str">
            <v>m</v>
          </cell>
          <cell r="F29">
            <v>30</v>
          </cell>
          <cell r="G29">
            <v>7401</v>
          </cell>
          <cell r="I29">
            <v>7186</v>
          </cell>
          <cell r="K29">
            <v>0</v>
          </cell>
          <cell r="M29">
            <v>215</v>
          </cell>
          <cell r="N29" t="str">
            <v>잡재료비</v>
          </cell>
          <cell r="O29" t="str">
            <v>배선의 5%</v>
          </cell>
          <cell r="P29">
            <v>1</v>
          </cell>
          <cell r="Q29" t="str">
            <v>식</v>
          </cell>
          <cell r="W29">
            <v>0</v>
          </cell>
          <cell r="AM29">
            <v>1</v>
          </cell>
          <cell r="AN29">
            <v>1</v>
          </cell>
          <cell r="AO29">
            <v>1</v>
          </cell>
          <cell r="AP29" t="str">
            <v>내선전공</v>
          </cell>
          <cell r="AQ29">
            <v>0.15</v>
          </cell>
          <cell r="BB29" t="str">
            <v>전 3-76</v>
          </cell>
          <cell r="BC29">
            <v>1</v>
          </cell>
        </row>
        <row r="30">
          <cell r="A30">
            <v>7</v>
          </cell>
          <cell r="B30" t="str">
            <v>전선</v>
          </cell>
          <cell r="C30" t="str">
            <v>GV 100㎟</v>
          </cell>
          <cell r="D30">
            <v>1.1000000000000001</v>
          </cell>
          <cell r="E30" t="str">
            <v>m</v>
          </cell>
          <cell r="F30">
            <v>30</v>
          </cell>
          <cell r="G30">
            <v>6046</v>
          </cell>
          <cell r="I30">
            <v>958</v>
          </cell>
          <cell r="J30">
            <v>4600</v>
          </cell>
          <cell r="K30">
            <v>5060</v>
          </cell>
          <cell r="M30">
            <v>28</v>
          </cell>
          <cell r="N30" t="str">
            <v>잡재료비</v>
          </cell>
          <cell r="O30" t="str">
            <v>배선의 5%</v>
          </cell>
          <cell r="P30">
            <v>1</v>
          </cell>
          <cell r="Q30" t="str">
            <v>식</v>
          </cell>
          <cell r="W30">
            <v>253</v>
          </cell>
          <cell r="AM30">
            <v>1</v>
          </cell>
          <cell r="AN30">
            <v>1</v>
          </cell>
          <cell r="AO30">
            <v>1</v>
          </cell>
          <cell r="AP30" t="str">
            <v>내선전공</v>
          </cell>
          <cell r="AQ30">
            <v>0.02</v>
          </cell>
          <cell r="BB30" t="str">
            <v>전 3-72</v>
          </cell>
          <cell r="BC30">
            <v>1</v>
          </cell>
        </row>
        <row r="31">
          <cell r="A31">
            <v>8</v>
          </cell>
          <cell r="B31" t="str">
            <v>전선</v>
          </cell>
          <cell r="C31" t="str">
            <v>GV 150㎟</v>
          </cell>
          <cell r="D31">
            <v>1.1000000000000001</v>
          </cell>
          <cell r="E31" t="str">
            <v>m</v>
          </cell>
          <cell r="F31">
            <v>30</v>
          </cell>
          <cell r="G31">
            <v>9190</v>
          </cell>
          <cell r="I31">
            <v>958</v>
          </cell>
          <cell r="J31">
            <v>7459</v>
          </cell>
          <cell r="K31">
            <v>8204</v>
          </cell>
          <cell r="M31">
            <v>28</v>
          </cell>
          <cell r="N31" t="str">
            <v>잡재료비</v>
          </cell>
          <cell r="O31" t="str">
            <v>배선의 5%</v>
          </cell>
          <cell r="P31">
            <v>1</v>
          </cell>
          <cell r="Q31" t="str">
            <v>식</v>
          </cell>
          <cell r="W31">
            <v>410</v>
          </cell>
          <cell r="AM31">
            <v>1</v>
          </cell>
          <cell r="AN31">
            <v>1</v>
          </cell>
          <cell r="AO31">
            <v>1</v>
          </cell>
          <cell r="AP31" t="str">
            <v>내선전공</v>
          </cell>
          <cell r="AQ31">
            <v>0.02</v>
          </cell>
          <cell r="BB31" t="str">
            <v>전 3-72</v>
          </cell>
          <cell r="BC31">
            <v>1</v>
          </cell>
        </row>
        <row r="32">
          <cell r="B32" t="str">
            <v>전선</v>
          </cell>
          <cell r="C32" t="str">
            <v>GV 200㎟</v>
          </cell>
          <cell r="D32">
            <v>1.1000000000000001</v>
          </cell>
          <cell r="E32" t="str">
            <v>m</v>
          </cell>
          <cell r="F32">
            <v>30</v>
          </cell>
          <cell r="G32">
            <v>1232</v>
          </cell>
          <cell r="I32">
            <v>1197</v>
          </cell>
          <cell r="K32">
            <v>0</v>
          </cell>
          <cell r="M32">
            <v>35</v>
          </cell>
          <cell r="N32" t="str">
            <v>잡재료비</v>
          </cell>
          <cell r="O32" t="str">
            <v>배선의 5%</v>
          </cell>
          <cell r="P32">
            <v>1</v>
          </cell>
          <cell r="Q32" t="str">
            <v>식</v>
          </cell>
          <cell r="W32">
            <v>0</v>
          </cell>
          <cell r="AM32">
            <v>1</v>
          </cell>
          <cell r="AN32">
            <v>1</v>
          </cell>
          <cell r="AO32">
            <v>1</v>
          </cell>
          <cell r="AP32" t="str">
            <v>내선전공</v>
          </cell>
          <cell r="AQ32">
            <v>2.5000000000000001E-2</v>
          </cell>
          <cell r="BB32" t="str">
            <v>전 3-76</v>
          </cell>
          <cell r="BC32">
            <v>1</v>
          </cell>
        </row>
        <row r="33">
          <cell r="B33" t="str">
            <v>전선</v>
          </cell>
          <cell r="C33" t="str">
            <v>GV 325㎟</v>
          </cell>
          <cell r="D33">
            <v>1.1000000000000001</v>
          </cell>
          <cell r="E33" t="str">
            <v>m</v>
          </cell>
          <cell r="F33">
            <v>30</v>
          </cell>
          <cell r="G33">
            <v>1232</v>
          </cell>
          <cell r="I33">
            <v>1197</v>
          </cell>
          <cell r="K33">
            <v>0</v>
          </cell>
          <cell r="M33">
            <v>35</v>
          </cell>
          <cell r="N33" t="str">
            <v>잡재료비</v>
          </cell>
          <cell r="O33" t="str">
            <v>배선의 5%</v>
          </cell>
          <cell r="P33">
            <v>1</v>
          </cell>
          <cell r="Q33" t="str">
            <v>식</v>
          </cell>
          <cell r="W33">
            <v>0</v>
          </cell>
          <cell r="AM33">
            <v>1</v>
          </cell>
          <cell r="AN33">
            <v>1</v>
          </cell>
          <cell r="AO33">
            <v>1</v>
          </cell>
          <cell r="AP33" t="str">
            <v>내선전공</v>
          </cell>
          <cell r="AQ33">
            <v>2.5000000000000001E-2</v>
          </cell>
          <cell r="BB33" t="str">
            <v>전 3-76</v>
          </cell>
          <cell r="BC33">
            <v>1</v>
          </cell>
        </row>
        <row r="34">
          <cell r="B34" t="str">
            <v>전선</v>
          </cell>
          <cell r="C34" t="str">
            <v>BC 5.5㎟</v>
          </cell>
          <cell r="D34">
            <v>1.1000000000000001</v>
          </cell>
          <cell r="E34" t="str">
            <v>m</v>
          </cell>
          <cell r="F34">
            <v>50</v>
          </cell>
          <cell r="G34">
            <v>493</v>
          </cell>
          <cell r="I34">
            <v>479</v>
          </cell>
          <cell r="K34">
            <v>0</v>
          </cell>
          <cell r="M34">
            <v>14</v>
          </cell>
          <cell r="N34" t="str">
            <v>잡재료비</v>
          </cell>
          <cell r="O34" t="str">
            <v>배선의 5%</v>
          </cell>
          <cell r="P34">
            <v>1</v>
          </cell>
          <cell r="Q34" t="str">
            <v>식</v>
          </cell>
          <cell r="W34">
            <v>0</v>
          </cell>
          <cell r="AM34">
            <v>1</v>
          </cell>
          <cell r="AN34">
            <v>1</v>
          </cell>
          <cell r="AO34">
            <v>1</v>
          </cell>
          <cell r="AP34" t="str">
            <v>내선전공</v>
          </cell>
          <cell r="AQ34">
            <v>0.01</v>
          </cell>
          <cell r="BB34" t="str">
            <v>전 3-76</v>
          </cell>
          <cell r="BC34">
            <v>1</v>
          </cell>
        </row>
        <row r="35">
          <cell r="B35" t="str">
            <v>전선</v>
          </cell>
          <cell r="C35" t="str">
            <v>BC 14㎟</v>
          </cell>
          <cell r="D35">
            <v>1.1000000000000001</v>
          </cell>
          <cell r="E35" t="str">
            <v>m</v>
          </cell>
          <cell r="F35">
            <v>50</v>
          </cell>
          <cell r="G35">
            <v>493</v>
          </cell>
          <cell r="I35">
            <v>479</v>
          </cell>
          <cell r="K35">
            <v>0</v>
          </cell>
          <cell r="M35">
            <v>14</v>
          </cell>
          <cell r="N35" t="str">
            <v>잡재료비</v>
          </cell>
          <cell r="O35" t="str">
            <v>배선의 5%</v>
          </cell>
          <cell r="P35">
            <v>1</v>
          </cell>
          <cell r="Q35" t="str">
            <v>식</v>
          </cell>
          <cell r="W35">
            <v>0</v>
          </cell>
          <cell r="AM35">
            <v>1</v>
          </cell>
          <cell r="AN35">
            <v>1</v>
          </cell>
          <cell r="AO35">
            <v>1</v>
          </cell>
          <cell r="AP35" t="str">
            <v>내선전공</v>
          </cell>
          <cell r="AQ35">
            <v>0.01</v>
          </cell>
          <cell r="BB35" t="str">
            <v>전 3-76</v>
          </cell>
          <cell r="BC35">
            <v>1</v>
          </cell>
        </row>
        <row r="36">
          <cell r="B36" t="str">
            <v>전선</v>
          </cell>
          <cell r="C36" t="str">
            <v>BC 22㎟</v>
          </cell>
          <cell r="D36">
            <v>1.1000000000000001</v>
          </cell>
          <cell r="E36" t="str">
            <v>m</v>
          </cell>
          <cell r="F36">
            <v>50</v>
          </cell>
          <cell r="G36">
            <v>591</v>
          </cell>
          <cell r="I36">
            <v>574</v>
          </cell>
          <cell r="K36">
            <v>0</v>
          </cell>
          <cell r="M36">
            <v>17</v>
          </cell>
          <cell r="N36" t="str">
            <v>잡재료비</v>
          </cell>
          <cell r="O36" t="str">
            <v>배선의 5%</v>
          </cell>
          <cell r="P36">
            <v>1</v>
          </cell>
          <cell r="Q36" t="str">
            <v>식</v>
          </cell>
          <cell r="W36">
            <v>0</v>
          </cell>
          <cell r="AM36">
            <v>1</v>
          </cell>
          <cell r="AN36">
            <v>1</v>
          </cell>
          <cell r="AO36">
            <v>1</v>
          </cell>
          <cell r="AP36" t="str">
            <v>내선전공</v>
          </cell>
          <cell r="AQ36">
            <v>1.2E-2</v>
          </cell>
          <cell r="BB36" t="str">
            <v>전 3-76</v>
          </cell>
          <cell r="BC36">
            <v>1</v>
          </cell>
        </row>
        <row r="37">
          <cell r="B37" t="str">
            <v>전선</v>
          </cell>
          <cell r="C37" t="str">
            <v>BC 38㎟</v>
          </cell>
          <cell r="D37">
            <v>1.1000000000000001</v>
          </cell>
          <cell r="E37" t="str">
            <v>m</v>
          </cell>
          <cell r="F37">
            <v>50</v>
          </cell>
          <cell r="G37">
            <v>591</v>
          </cell>
          <cell r="I37">
            <v>574</v>
          </cell>
          <cell r="K37">
            <v>0</v>
          </cell>
          <cell r="M37">
            <v>17</v>
          </cell>
          <cell r="N37" t="str">
            <v>잡재료비</v>
          </cell>
          <cell r="O37" t="str">
            <v>배선의 5%</v>
          </cell>
          <cell r="P37">
            <v>1</v>
          </cell>
          <cell r="Q37" t="str">
            <v>식</v>
          </cell>
          <cell r="W37">
            <v>0</v>
          </cell>
          <cell r="AM37">
            <v>1</v>
          </cell>
          <cell r="AN37">
            <v>1</v>
          </cell>
          <cell r="AO37">
            <v>1</v>
          </cell>
          <cell r="AP37" t="str">
            <v>내선전공</v>
          </cell>
          <cell r="AQ37">
            <v>1.2E-2</v>
          </cell>
          <cell r="BB37" t="str">
            <v>전 3-76</v>
          </cell>
          <cell r="BC37">
            <v>1</v>
          </cell>
        </row>
        <row r="38">
          <cell r="B38" t="str">
            <v>전선</v>
          </cell>
          <cell r="C38" t="str">
            <v>BC 60㎟</v>
          </cell>
          <cell r="D38">
            <v>1.1000000000000001</v>
          </cell>
          <cell r="E38" t="str">
            <v>m</v>
          </cell>
          <cell r="F38">
            <v>50</v>
          </cell>
          <cell r="G38">
            <v>739</v>
          </cell>
          <cell r="I38">
            <v>718</v>
          </cell>
          <cell r="K38">
            <v>0</v>
          </cell>
          <cell r="M38">
            <v>21</v>
          </cell>
          <cell r="N38" t="str">
            <v>잡재료비</v>
          </cell>
          <cell r="O38" t="str">
            <v>배선의 5%</v>
          </cell>
          <cell r="P38">
            <v>1</v>
          </cell>
          <cell r="Q38" t="str">
            <v>식</v>
          </cell>
          <cell r="W38">
            <v>0</v>
          </cell>
          <cell r="AM38">
            <v>1</v>
          </cell>
          <cell r="AN38">
            <v>1</v>
          </cell>
          <cell r="AO38">
            <v>1</v>
          </cell>
          <cell r="AP38" t="str">
            <v>내선전공</v>
          </cell>
          <cell r="AQ38">
            <v>1.4999999999999999E-2</v>
          </cell>
          <cell r="BB38" t="str">
            <v>전 3-76</v>
          </cell>
          <cell r="BC38">
            <v>1</v>
          </cell>
        </row>
        <row r="39">
          <cell r="B39" t="str">
            <v>전선</v>
          </cell>
          <cell r="C39" t="str">
            <v>BC 100㎟</v>
          </cell>
          <cell r="D39">
            <v>1.1000000000000001</v>
          </cell>
          <cell r="E39" t="str">
            <v>m</v>
          </cell>
          <cell r="F39">
            <v>50</v>
          </cell>
          <cell r="G39">
            <v>739</v>
          </cell>
          <cell r="I39">
            <v>718</v>
          </cell>
          <cell r="K39">
            <v>0</v>
          </cell>
          <cell r="M39">
            <v>21</v>
          </cell>
          <cell r="N39" t="str">
            <v>잡재료비</v>
          </cell>
          <cell r="O39" t="str">
            <v>배선의 5%</v>
          </cell>
          <cell r="P39">
            <v>1</v>
          </cell>
          <cell r="Q39" t="str">
            <v>식</v>
          </cell>
          <cell r="W39">
            <v>0</v>
          </cell>
          <cell r="AM39">
            <v>1</v>
          </cell>
          <cell r="AN39">
            <v>1</v>
          </cell>
          <cell r="AO39">
            <v>1</v>
          </cell>
          <cell r="AP39" t="str">
            <v>내선전공</v>
          </cell>
          <cell r="AQ39">
            <v>1.4999999999999999E-2</v>
          </cell>
          <cell r="BB39" t="str">
            <v>전 3-76</v>
          </cell>
          <cell r="BC39">
            <v>1</v>
          </cell>
        </row>
        <row r="40">
          <cell r="A40">
            <v>9</v>
          </cell>
          <cell r="B40" t="str">
            <v>전선</v>
          </cell>
          <cell r="C40" t="str">
            <v>BC 150㎟</v>
          </cell>
          <cell r="D40">
            <v>1.1000000000000001</v>
          </cell>
          <cell r="E40" t="str">
            <v>m</v>
          </cell>
          <cell r="F40">
            <v>50</v>
          </cell>
          <cell r="G40">
            <v>9190</v>
          </cell>
          <cell r="I40">
            <v>958</v>
          </cell>
          <cell r="J40">
            <v>7459</v>
          </cell>
          <cell r="K40">
            <v>8204</v>
          </cell>
          <cell r="M40">
            <v>28</v>
          </cell>
          <cell r="N40" t="str">
            <v>잡재료비</v>
          </cell>
          <cell r="O40" t="str">
            <v>배선의 5%</v>
          </cell>
          <cell r="P40">
            <v>1</v>
          </cell>
          <cell r="Q40" t="str">
            <v>식</v>
          </cell>
          <cell r="W40">
            <v>410</v>
          </cell>
          <cell r="AM40">
            <v>1</v>
          </cell>
          <cell r="AN40">
            <v>1</v>
          </cell>
          <cell r="AO40">
            <v>1</v>
          </cell>
          <cell r="AP40" t="str">
            <v>내선전공</v>
          </cell>
          <cell r="AQ40">
            <v>0.02</v>
          </cell>
          <cell r="BB40" t="str">
            <v>전 3-72</v>
          </cell>
          <cell r="BC40">
            <v>1</v>
          </cell>
        </row>
        <row r="41">
          <cell r="A41">
            <v>10</v>
          </cell>
          <cell r="B41" t="str">
            <v>전선</v>
          </cell>
          <cell r="C41" t="str">
            <v>IV 1.2㎜</v>
          </cell>
          <cell r="D41">
            <v>1.1000000000000001</v>
          </cell>
          <cell r="E41" t="str">
            <v>m</v>
          </cell>
          <cell r="F41">
            <v>50</v>
          </cell>
          <cell r="G41">
            <v>544</v>
          </cell>
          <cell r="I41">
            <v>479</v>
          </cell>
          <cell r="J41">
            <v>47</v>
          </cell>
          <cell r="K41">
            <v>51</v>
          </cell>
          <cell r="M41">
            <v>14</v>
          </cell>
          <cell r="N41" t="str">
            <v>잡재료비</v>
          </cell>
          <cell r="O41" t="str">
            <v>배선의 5%</v>
          </cell>
          <cell r="P41">
            <v>1</v>
          </cell>
          <cell r="Q41" t="str">
            <v>식</v>
          </cell>
          <cell r="W41">
            <v>2</v>
          </cell>
          <cell r="AM41">
            <v>1</v>
          </cell>
          <cell r="AN41">
            <v>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  <cell r="BC41">
            <v>1</v>
          </cell>
        </row>
        <row r="42">
          <cell r="A42">
            <v>11</v>
          </cell>
          <cell r="B42" t="str">
            <v>전선</v>
          </cell>
          <cell r="C42" t="str">
            <v>IV 1.6㎜</v>
          </cell>
          <cell r="D42">
            <v>1.1000000000000001</v>
          </cell>
          <cell r="E42" t="str">
            <v>m</v>
          </cell>
          <cell r="F42">
            <v>50</v>
          </cell>
          <cell r="G42">
            <v>576</v>
          </cell>
          <cell r="I42">
            <v>479</v>
          </cell>
          <cell r="J42">
            <v>76</v>
          </cell>
          <cell r="K42">
            <v>83</v>
          </cell>
          <cell r="M42">
            <v>14</v>
          </cell>
          <cell r="N42" t="str">
            <v>잡재료비</v>
          </cell>
          <cell r="O42" t="str">
            <v>배선의 5%</v>
          </cell>
          <cell r="P42">
            <v>1</v>
          </cell>
          <cell r="Q42" t="str">
            <v>식</v>
          </cell>
          <cell r="W42">
            <v>4</v>
          </cell>
          <cell r="AM42">
            <v>1</v>
          </cell>
          <cell r="AN42">
            <v>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  <cell r="BC42">
            <v>1</v>
          </cell>
        </row>
        <row r="43">
          <cell r="A43">
            <v>12</v>
          </cell>
          <cell r="B43" t="str">
            <v>전선</v>
          </cell>
          <cell r="C43" t="str">
            <v>IV 2㎜</v>
          </cell>
          <cell r="D43">
            <v>1.1000000000000001</v>
          </cell>
          <cell r="E43" t="str">
            <v>m</v>
          </cell>
          <cell r="F43">
            <v>50</v>
          </cell>
          <cell r="G43">
            <v>617</v>
          </cell>
          <cell r="I43">
            <v>479</v>
          </cell>
          <cell r="J43">
            <v>113</v>
          </cell>
          <cell r="K43">
            <v>124</v>
          </cell>
          <cell r="M43">
            <v>14</v>
          </cell>
          <cell r="N43" t="str">
            <v>잡재료비</v>
          </cell>
          <cell r="O43" t="str">
            <v>배선의 5%</v>
          </cell>
          <cell r="P43">
            <v>1</v>
          </cell>
          <cell r="Q43" t="str">
            <v>식</v>
          </cell>
          <cell r="W43">
            <v>6</v>
          </cell>
          <cell r="AM43">
            <v>1</v>
          </cell>
          <cell r="AN43">
            <v>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  <cell r="BC43">
            <v>1</v>
          </cell>
        </row>
        <row r="44">
          <cell r="B44" t="str">
            <v>전선</v>
          </cell>
          <cell r="C44" t="str">
            <v>IV 3.5㎟</v>
          </cell>
          <cell r="D44">
            <v>1.1000000000000001</v>
          </cell>
          <cell r="E44" t="str">
            <v>m</v>
          </cell>
          <cell r="F44">
            <v>50</v>
          </cell>
          <cell r="G44">
            <v>493</v>
          </cell>
          <cell r="I44">
            <v>479</v>
          </cell>
          <cell r="K44">
            <v>0</v>
          </cell>
          <cell r="M44">
            <v>14</v>
          </cell>
          <cell r="N44" t="str">
            <v>잡재료비</v>
          </cell>
          <cell r="O44" t="str">
            <v>배선의 5%</v>
          </cell>
          <cell r="P44">
            <v>1</v>
          </cell>
          <cell r="Q44" t="str">
            <v>식</v>
          </cell>
          <cell r="W44">
            <v>0</v>
          </cell>
          <cell r="AM44">
            <v>1</v>
          </cell>
          <cell r="AN44">
            <v>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  <cell r="BC44">
            <v>1</v>
          </cell>
        </row>
        <row r="45">
          <cell r="B45" t="str">
            <v>전선</v>
          </cell>
          <cell r="C45" t="str">
            <v>IV 5.5㎟</v>
          </cell>
          <cell r="D45">
            <v>1.1000000000000001</v>
          </cell>
          <cell r="E45" t="str">
            <v>m</v>
          </cell>
          <cell r="F45">
            <v>50</v>
          </cell>
          <cell r="G45">
            <v>493</v>
          </cell>
          <cell r="I45">
            <v>479</v>
          </cell>
          <cell r="K45">
            <v>0</v>
          </cell>
          <cell r="M45">
            <v>14</v>
          </cell>
          <cell r="N45" t="str">
            <v>잡재료비</v>
          </cell>
          <cell r="O45" t="str">
            <v>배선의 5%</v>
          </cell>
          <cell r="P45">
            <v>1</v>
          </cell>
          <cell r="Q45" t="str">
            <v>식</v>
          </cell>
          <cell r="W45">
            <v>0</v>
          </cell>
          <cell r="AM45">
            <v>1</v>
          </cell>
          <cell r="AN45">
            <v>1</v>
          </cell>
          <cell r="AO45">
            <v>1</v>
          </cell>
          <cell r="AP45" t="str">
            <v>내선전공</v>
          </cell>
          <cell r="AQ45">
            <v>0.01</v>
          </cell>
          <cell r="BB45" t="str">
            <v>전 7-8</v>
          </cell>
          <cell r="BC45">
            <v>1</v>
          </cell>
        </row>
        <row r="46">
          <cell r="B46" t="str">
            <v>전선</v>
          </cell>
          <cell r="C46" t="str">
            <v>IV 8㎟</v>
          </cell>
          <cell r="D46">
            <v>1.1000000000000001</v>
          </cell>
          <cell r="E46" t="str">
            <v>m</v>
          </cell>
          <cell r="F46">
            <v>50</v>
          </cell>
          <cell r="G46">
            <v>986</v>
          </cell>
          <cell r="I46">
            <v>958</v>
          </cell>
          <cell r="K46">
            <v>0</v>
          </cell>
          <cell r="M46">
            <v>28</v>
          </cell>
          <cell r="N46" t="str">
            <v>잡재료비</v>
          </cell>
          <cell r="O46" t="str">
            <v>배선의 5%</v>
          </cell>
          <cell r="P46">
            <v>1</v>
          </cell>
          <cell r="Q46" t="str">
            <v>식</v>
          </cell>
          <cell r="W46">
            <v>0</v>
          </cell>
          <cell r="AM46">
            <v>1</v>
          </cell>
          <cell r="AN46">
            <v>1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  <cell r="BC46">
            <v>1</v>
          </cell>
        </row>
        <row r="47">
          <cell r="B47" t="str">
            <v>전선</v>
          </cell>
          <cell r="C47" t="str">
            <v>IV 14㎟</v>
          </cell>
          <cell r="D47">
            <v>1.1000000000000001</v>
          </cell>
          <cell r="E47" t="str">
            <v>m</v>
          </cell>
          <cell r="F47">
            <v>50</v>
          </cell>
          <cell r="G47">
            <v>986</v>
          </cell>
          <cell r="I47">
            <v>958</v>
          </cell>
          <cell r="K47">
            <v>0</v>
          </cell>
          <cell r="M47">
            <v>28</v>
          </cell>
          <cell r="N47" t="str">
            <v>잡재료비</v>
          </cell>
          <cell r="O47" t="str">
            <v>배선의 5%</v>
          </cell>
          <cell r="P47">
            <v>1</v>
          </cell>
          <cell r="Q47" t="str">
            <v>식</v>
          </cell>
          <cell r="W47">
            <v>0</v>
          </cell>
          <cell r="AM47">
            <v>1</v>
          </cell>
          <cell r="AN47">
            <v>1</v>
          </cell>
          <cell r="AO47">
            <v>1</v>
          </cell>
          <cell r="AP47" t="str">
            <v>내선전공</v>
          </cell>
          <cell r="AQ47">
            <v>0.02</v>
          </cell>
          <cell r="BB47" t="str">
            <v>전 7-8</v>
          </cell>
          <cell r="BC47">
            <v>1</v>
          </cell>
        </row>
        <row r="48">
          <cell r="B48" t="str">
            <v>전선</v>
          </cell>
          <cell r="C48" t="str">
            <v>IV 22㎟</v>
          </cell>
          <cell r="D48">
            <v>1.1000000000000001</v>
          </cell>
          <cell r="E48" t="str">
            <v>m</v>
          </cell>
          <cell r="F48">
            <v>50</v>
          </cell>
          <cell r="G48">
            <v>1529</v>
          </cell>
          <cell r="I48">
            <v>1485</v>
          </cell>
          <cell r="K48">
            <v>0</v>
          </cell>
          <cell r="M48">
            <v>44</v>
          </cell>
          <cell r="N48" t="str">
            <v>잡재료비</v>
          </cell>
          <cell r="O48" t="str">
            <v>배선의 5%</v>
          </cell>
          <cell r="P48">
            <v>1</v>
          </cell>
          <cell r="Q48" t="str">
            <v>식</v>
          </cell>
          <cell r="W48">
            <v>0</v>
          </cell>
          <cell r="AM48">
            <v>1</v>
          </cell>
          <cell r="AN48">
            <v>1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  <cell r="BC48">
            <v>1</v>
          </cell>
        </row>
        <row r="49">
          <cell r="B49" t="str">
            <v>전선</v>
          </cell>
          <cell r="C49" t="str">
            <v>IV 38㎟</v>
          </cell>
          <cell r="D49">
            <v>1.1000000000000001</v>
          </cell>
          <cell r="E49" t="str">
            <v>m</v>
          </cell>
          <cell r="F49">
            <v>50</v>
          </cell>
          <cell r="G49">
            <v>1529</v>
          </cell>
          <cell r="I49">
            <v>1485</v>
          </cell>
          <cell r="K49">
            <v>0</v>
          </cell>
          <cell r="M49">
            <v>44</v>
          </cell>
          <cell r="N49" t="str">
            <v>잡재료비</v>
          </cell>
          <cell r="O49" t="str">
            <v>배선의 5%</v>
          </cell>
          <cell r="P49">
            <v>1</v>
          </cell>
          <cell r="Q49" t="str">
            <v>식</v>
          </cell>
          <cell r="W49">
            <v>0</v>
          </cell>
          <cell r="AM49">
            <v>1</v>
          </cell>
          <cell r="AN49">
            <v>1</v>
          </cell>
          <cell r="AO49">
            <v>1</v>
          </cell>
          <cell r="AP49" t="str">
            <v>내선전공</v>
          </cell>
          <cell r="AQ49">
            <v>3.1E-2</v>
          </cell>
          <cell r="BB49" t="str">
            <v>전 7-8</v>
          </cell>
          <cell r="BC49">
            <v>1</v>
          </cell>
        </row>
        <row r="50">
          <cell r="B50" t="str">
            <v>전선</v>
          </cell>
          <cell r="C50" t="str">
            <v>HIV 1.2㎜</v>
          </cell>
          <cell r="D50">
            <v>1.1000000000000001</v>
          </cell>
          <cell r="E50" t="str">
            <v>m</v>
          </cell>
          <cell r="F50">
            <v>50</v>
          </cell>
          <cell r="G50">
            <v>554</v>
          </cell>
          <cell r="I50">
            <v>479</v>
          </cell>
          <cell r="J50">
            <v>56</v>
          </cell>
          <cell r="K50">
            <v>61</v>
          </cell>
          <cell r="M50">
            <v>14</v>
          </cell>
          <cell r="N50" t="str">
            <v>잡재료비</v>
          </cell>
          <cell r="O50" t="str">
            <v>배선의 5%</v>
          </cell>
          <cell r="P50">
            <v>1</v>
          </cell>
          <cell r="Q50" t="str">
            <v>식</v>
          </cell>
          <cell r="W50">
            <v>3</v>
          </cell>
          <cell r="AM50">
            <v>1</v>
          </cell>
          <cell r="AN50">
            <v>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  <cell r="BC50">
            <v>1</v>
          </cell>
        </row>
        <row r="51">
          <cell r="A51">
            <v>13</v>
          </cell>
          <cell r="B51" t="str">
            <v>전선</v>
          </cell>
          <cell r="C51" t="str">
            <v>HIV 1.6㎜</v>
          </cell>
          <cell r="D51">
            <v>1.1000000000000001</v>
          </cell>
          <cell r="E51" t="str">
            <v>m</v>
          </cell>
          <cell r="F51">
            <v>50</v>
          </cell>
          <cell r="G51">
            <v>582</v>
          </cell>
          <cell r="I51">
            <v>479</v>
          </cell>
          <cell r="J51">
            <v>81</v>
          </cell>
          <cell r="K51">
            <v>89</v>
          </cell>
          <cell r="M51">
            <v>14</v>
          </cell>
          <cell r="N51" t="str">
            <v>잡재료비</v>
          </cell>
          <cell r="O51" t="str">
            <v>배선의 5%</v>
          </cell>
          <cell r="P51">
            <v>1</v>
          </cell>
          <cell r="Q51" t="str">
            <v>식</v>
          </cell>
          <cell r="W51">
            <v>4</v>
          </cell>
          <cell r="AM51">
            <v>1</v>
          </cell>
          <cell r="AN51">
            <v>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  <cell r="BC51">
            <v>1</v>
          </cell>
        </row>
        <row r="52">
          <cell r="A52">
            <v>14</v>
          </cell>
          <cell r="B52" t="str">
            <v>전선</v>
          </cell>
          <cell r="C52" t="str">
            <v>HIV 2㎜</v>
          </cell>
          <cell r="D52">
            <v>1.1000000000000001</v>
          </cell>
          <cell r="E52" t="str">
            <v>m</v>
          </cell>
          <cell r="F52">
            <v>50</v>
          </cell>
          <cell r="G52">
            <v>625</v>
          </cell>
          <cell r="I52">
            <v>479</v>
          </cell>
          <cell r="J52">
            <v>120</v>
          </cell>
          <cell r="K52">
            <v>132</v>
          </cell>
          <cell r="M52">
            <v>14</v>
          </cell>
          <cell r="N52" t="str">
            <v>잡재료비</v>
          </cell>
          <cell r="O52" t="str">
            <v>배선의 5%</v>
          </cell>
          <cell r="P52">
            <v>1</v>
          </cell>
          <cell r="Q52" t="str">
            <v>식</v>
          </cell>
          <cell r="W52">
            <v>6</v>
          </cell>
          <cell r="AM52">
            <v>1</v>
          </cell>
          <cell r="AN52">
            <v>1</v>
          </cell>
          <cell r="AO52">
            <v>1</v>
          </cell>
          <cell r="AP52" t="str">
            <v>내선전공</v>
          </cell>
          <cell r="AQ52">
            <v>0.01</v>
          </cell>
          <cell r="BB52" t="str">
            <v>전 7-8</v>
          </cell>
          <cell r="BC52">
            <v>1</v>
          </cell>
        </row>
        <row r="53">
          <cell r="B53" t="str">
            <v>케이블</v>
          </cell>
          <cell r="C53" t="str">
            <v>FR-3 2C/2㎟</v>
          </cell>
          <cell r="D53">
            <v>1.05</v>
          </cell>
          <cell r="E53" t="str">
            <v>m</v>
          </cell>
          <cell r="F53">
            <v>50</v>
          </cell>
          <cell r="G53">
            <v>2083</v>
          </cell>
          <cell r="I53">
            <v>828</v>
          </cell>
          <cell r="J53">
            <v>1173</v>
          </cell>
          <cell r="K53">
            <v>1231</v>
          </cell>
          <cell r="M53">
            <v>24</v>
          </cell>
          <cell r="N53" t="str">
            <v>잡재료비</v>
          </cell>
          <cell r="O53" t="str">
            <v>배선의 5%</v>
          </cell>
          <cell r="P53">
            <v>1</v>
          </cell>
          <cell r="Q53" t="str">
            <v>식</v>
          </cell>
          <cell r="W53">
            <v>61</v>
          </cell>
          <cell r="AM53">
            <v>1</v>
          </cell>
          <cell r="AN53">
            <v>1</v>
          </cell>
          <cell r="AO53">
            <v>1</v>
          </cell>
          <cell r="AP53" t="str">
            <v>저압케이블공</v>
          </cell>
          <cell r="AQ53">
            <v>1.4E-2</v>
          </cell>
          <cell r="BB53" t="str">
            <v>전 7-10</v>
          </cell>
          <cell r="BC53">
            <v>1</v>
          </cell>
        </row>
        <row r="54">
          <cell r="B54" t="str">
            <v>케이블</v>
          </cell>
          <cell r="C54" t="str">
            <v>FR-3 3C/2㎟</v>
          </cell>
          <cell r="D54">
            <v>1.05</v>
          </cell>
          <cell r="E54" t="str">
            <v>m</v>
          </cell>
          <cell r="F54">
            <v>50</v>
          </cell>
          <cell r="G54">
            <v>2640</v>
          </cell>
          <cell r="I54">
            <v>1123</v>
          </cell>
          <cell r="J54">
            <v>1414</v>
          </cell>
          <cell r="K54">
            <v>1484</v>
          </cell>
          <cell r="M54">
            <v>33</v>
          </cell>
          <cell r="N54" t="str">
            <v>잡재료비</v>
          </cell>
          <cell r="O54" t="str">
            <v>배선의 5%</v>
          </cell>
          <cell r="P54">
            <v>1</v>
          </cell>
          <cell r="Q54" t="str">
            <v>식</v>
          </cell>
          <cell r="W54">
            <v>74</v>
          </cell>
          <cell r="AM54">
            <v>1</v>
          </cell>
          <cell r="AN54">
            <v>1</v>
          </cell>
          <cell r="AO54">
            <v>1</v>
          </cell>
          <cell r="AP54" t="str">
            <v>저압케이블공</v>
          </cell>
          <cell r="AQ54">
            <v>1.9E-2</v>
          </cell>
          <cell r="BB54" t="str">
            <v>전 7-10</v>
          </cell>
          <cell r="BC54">
            <v>1</v>
          </cell>
        </row>
        <row r="55">
          <cell r="A55">
            <v>15</v>
          </cell>
          <cell r="B55" t="str">
            <v>케이블</v>
          </cell>
          <cell r="C55" t="str">
            <v>FR-3 4C/2㎟</v>
          </cell>
          <cell r="D55">
            <v>1.05</v>
          </cell>
          <cell r="E55" t="str">
            <v>m</v>
          </cell>
          <cell r="F55">
            <v>50</v>
          </cell>
          <cell r="G55">
            <v>2909</v>
          </cell>
          <cell r="I55">
            <v>1537</v>
          </cell>
          <cell r="J55">
            <v>1263</v>
          </cell>
          <cell r="K55">
            <v>1326</v>
          </cell>
          <cell r="M55">
            <v>46</v>
          </cell>
          <cell r="N55" t="str">
            <v>잡재료비</v>
          </cell>
          <cell r="O55" t="str">
            <v>배선의 5%</v>
          </cell>
          <cell r="P55">
            <v>1</v>
          </cell>
          <cell r="Q55" t="str">
            <v>식</v>
          </cell>
          <cell r="W55">
            <v>66</v>
          </cell>
          <cell r="AM55">
            <v>1</v>
          </cell>
          <cell r="AN55">
            <v>1</v>
          </cell>
          <cell r="AO55">
            <v>1</v>
          </cell>
          <cell r="AP55" t="str">
            <v>저압케이블공</v>
          </cell>
          <cell r="AQ55">
            <v>2.5999999999999999E-2</v>
          </cell>
          <cell r="BB55" t="str">
            <v>전 7-10</v>
          </cell>
          <cell r="BC55">
            <v>1</v>
          </cell>
        </row>
        <row r="56">
          <cell r="A56">
            <v>16</v>
          </cell>
          <cell r="B56" t="str">
            <v>케이블</v>
          </cell>
          <cell r="C56" t="str">
            <v>FR-3 5C/2㎟</v>
          </cell>
          <cell r="D56">
            <v>1.05</v>
          </cell>
          <cell r="E56" t="str">
            <v>m</v>
          </cell>
          <cell r="F56">
            <v>50</v>
          </cell>
          <cell r="G56">
            <v>3730</v>
          </cell>
          <cell r="I56">
            <v>1892</v>
          </cell>
          <cell r="J56">
            <v>1698</v>
          </cell>
          <cell r="K56">
            <v>1782</v>
          </cell>
          <cell r="M56">
            <v>56</v>
          </cell>
          <cell r="N56" t="str">
            <v>잡재료비</v>
          </cell>
          <cell r="O56" t="str">
            <v>배선의 5%</v>
          </cell>
          <cell r="P56">
            <v>1</v>
          </cell>
          <cell r="Q56" t="str">
            <v>식</v>
          </cell>
          <cell r="W56">
            <v>89</v>
          </cell>
          <cell r="AM56">
            <v>1</v>
          </cell>
          <cell r="AN56">
            <v>1</v>
          </cell>
          <cell r="AO56">
            <v>1</v>
          </cell>
          <cell r="AP56" t="str">
            <v>저압케이블공</v>
          </cell>
          <cell r="AQ56">
            <v>3.2000000000000001E-2</v>
          </cell>
          <cell r="BB56" t="str">
            <v>전 7-10</v>
          </cell>
          <cell r="BC56">
            <v>1</v>
          </cell>
        </row>
        <row r="57">
          <cell r="A57">
            <v>17</v>
          </cell>
          <cell r="B57" t="str">
            <v>케이블</v>
          </cell>
          <cell r="C57" t="str">
            <v>FR-3 6C/2㎟</v>
          </cell>
          <cell r="D57">
            <v>1.05</v>
          </cell>
          <cell r="E57" t="str">
            <v>m</v>
          </cell>
          <cell r="F57">
            <v>50</v>
          </cell>
          <cell r="G57">
            <v>4121</v>
          </cell>
          <cell r="I57">
            <v>2070</v>
          </cell>
          <cell r="J57">
            <v>1895</v>
          </cell>
          <cell r="K57">
            <v>1989</v>
          </cell>
          <cell r="M57">
            <v>62</v>
          </cell>
          <cell r="N57" t="str">
            <v>잡재료비</v>
          </cell>
          <cell r="O57" t="str">
            <v>배선의 5%</v>
          </cell>
          <cell r="P57">
            <v>1</v>
          </cell>
          <cell r="Q57" t="str">
            <v>식</v>
          </cell>
          <cell r="W57">
            <v>99</v>
          </cell>
          <cell r="AM57">
            <v>1</v>
          </cell>
          <cell r="AN57">
            <v>1</v>
          </cell>
          <cell r="AO57">
            <v>1</v>
          </cell>
          <cell r="AP57" t="str">
            <v>저압케이블공</v>
          </cell>
          <cell r="AQ57">
            <v>3.5000000000000003E-2</v>
          </cell>
          <cell r="BB57" t="str">
            <v>전 7-10</v>
          </cell>
          <cell r="BC57">
            <v>1</v>
          </cell>
        </row>
        <row r="58">
          <cell r="A58">
            <v>18</v>
          </cell>
          <cell r="B58" t="str">
            <v>케이블</v>
          </cell>
          <cell r="C58" t="str">
            <v>FR-3 7C/2㎟</v>
          </cell>
          <cell r="D58">
            <v>1.05</v>
          </cell>
          <cell r="E58" t="str">
            <v>m</v>
          </cell>
          <cell r="F58">
            <v>50</v>
          </cell>
          <cell r="G58">
            <v>4532</v>
          </cell>
          <cell r="I58">
            <v>2306</v>
          </cell>
          <cell r="J58">
            <v>2055</v>
          </cell>
          <cell r="K58">
            <v>2157</v>
          </cell>
          <cell r="M58">
            <v>69</v>
          </cell>
          <cell r="N58" t="str">
            <v>잡재료비</v>
          </cell>
          <cell r="O58" t="str">
            <v>배선의 5%</v>
          </cell>
          <cell r="P58">
            <v>1</v>
          </cell>
          <cell r="Q58" t="str">
            <v>식</v>
          </cell>
          <cell r="W58">
            <v>107</v>
          </cell>
          <cell r="AM58">
            <v>1</v>
          </cell>
          <cell r="AN58">
            <v>1</v>
          </cell>
          <cell r="AO58">
            <v>1</v>
          </cell>
          <cell r="AP58" t="str">
            <v>저압케이블공</v>
          </cell>
          <cell r="AQ58">
            <v>3.9E-2</v>
          </cell>
          <cell r="BB58" t="str">
            <v>전 7-10</v>
          </cell>
          <cell r="BC58">
            <v>1</v>
          </cell>
        </row>
        <row r="59">
          <cell r="A59">
            <v>19</v>
          </cell>
          <cell r="B59" t="str">
            <v>케이블</v>
          </cell>
          <cell r="C59" t="str">
            <v>FR-3 8C/2㎟</v>
          </cell>
          <cell r="D59">
            <v>1.05</v>
          </cell>
          <cell r="E59" t="str">
            <v>m</v>
          </cell>
          <cell r="F59">
            <v>50</v>
          </cell>
          <cell r="G59">
            <v>4971</v>
          </cell>
          <cell r="I59">
            <v>2484</v>
          </cell>
          <cell r="J59">
            <v>2299</v>
          </cell>
          <cell r="K59">
            <v>2413</v>
          </cell>
          <cell r="M59">
            <v>74</v>
          </cell>
          <cell r="N59" t="str">
            <v>잡재료비</v>
          </cell>
          <cell r="O59" t="str">
            <v>배선의 5%</v>
          </cell>
          <cell r="P59">
            <v>1</v>
          </cell>
          <cell r="Q59" t="str">
            <v>식</v>
          </cell>
          <cell r="W59">
            <v>120</v>
          </cell>
          <cell r="AM59">
            <v>1</v>
          </cell>
          <cell r="AN59">
            <v>1</v>
          </cell>
          <cell r="AO59">
            <v>1</v>
          </cell>
          <cell r="AP59" t="str">
            <v>저압케이블공</v>
          </cell>
          <cell r="AQ59">
            <v>4.2000000000000003E-2</v>
          </cell>
          <cell r="BB59" t="str">
            <v>전 7-10</v>
          </cell>
          <cell r="BC59">
            <v>1</v>
          </cell>
        </row>
        <row r="60">
          <cell r="A60">
            <v>20</v>
          </cell>
          <cell r="B60" t="str">
            <v>케이블</v>
          </cell>
          <cell r="C60" t="str">
            <v>FR-3 10C/2㎟</v>
          </cell>
          <cell r="D60">
            <v>1.05</v>
          </cell>
          <cell r="E60" t="str">
            <v>m</v>
          </cell>
          <cell r="F60">
            <v>50</v>
          </cell>
          <cell r="G60">
            <v>5809</v>
          </cell>
          <cell r="I60">
            <v>2839</v>
          </cell>
          <cell r="J60">
            <v>2748</v>
          </cell>
          <cell r="K60">
            <v>2885</v>
          </cell>
          <cell r="M60">
            <v>85</v>
          </cell>
          <cell r="N60" t="str">
            <v>잡재료비</v>
          </cell>
          <cell r="O60" t="str">
            <v>배선의 5%</v>
          </cell>
          <cell r="P60">
            <v>1</v>
          </cell>
          <cell r="Q60" t="str">
            <v>식</v>
          </cell>
          <cell r="W60">
            <v>144</v>
          </cell>
          <cell r="AM60">
            <v>1</v>
          </cell>
          <cell r="AN60">
            <v>1</v>
          </cell>
          <cell r="AO60">
            <v>1</v>
          </cell>
          <cell r="AP60" t="str">
            <v>저압케이블공</v>
          </cell>
          <cell r="AQ60">
            <v>4.8000000000000001E-2</v>
          </cell>
          <cell r="BB60" t="str">
            <v>전 7-10</v>
          </cell>
          <cell r="BC60">
            <v>1</v>
          </cell>
        </row>
        <row r="61">
          <cell r="B61" t="str">
            <v>케이블</v>
          </cell>
          <cell r="C61" t="str">
            <v>FR-3 12C/2㎟</v>
          </cell>
          <cell r="D61">
            <v>1.05</v>
          </cell>
          <cell r="E61" t="str">
            <v>m</v>
          </cell>
          <cell r="F61">
            <v>50</v>
          </cell>
          <cell r="G61">
            <v>3288</v>
          </cell>
          <cell r="I61">
            <v>3193</v>
          </cell>
          <cell r="K61">
            <v>0</v>
          </cell>
          <cell r="M61">
            <v>95</v>
          </cell>
          <cell r="N61" t="str">
            <v>잡재료비</v>
          </cell>
          <cell r="O61" t="str">
            <v>배선의 5%</v>
          </cell>
          <cell r="P61">
            <v>1</v>
          </cell>
          <cell r="Q61" t="str">
            <v>식</v>
          </cell>
          <cell r="W61">
            <v>0</v>
          </cell>
          <cell r="AM61">
            <v>1</v>
          </cell>
          <cell r="AN61">
            <v>1</v>
          </cell>
          <cell r="AO61">
            <v>1</v>
          </cell>
          <cell r="AP61" t="str">
            <v>저압케이블공</v>
          </cell>
          <cell r="AQ61">
            <v>5.3999999999999999E-2</v>
          </cell>
          <cell r="BB61" t="str">
            <v>전 7-10</v>
          </cell>
          <cell r="BC61">
            <v>1</v>
          </cell>
        </row>
        <row r="62">
          <cell r="B62" t="str">
            <v>케이블</v>
          </cell>
          <cell r="C62" t="str">
            <v>FR-3 19C/2㎟</v>
          </cell>
          <cell r="D62">
            <v>1.05</v>
          </cell>
          <cell r="E62" t="str">
            <v>m</v>
          </cell>
          <cell r="F62">
            <v>50</v>
          </cell>
          <cell r="G62">
            <v>4385</v>
          </cell>
          <cell r="I62">
            <v>4258</v>
          </cell>
          <cell r="K62">
            <v>0</v>
          </cell>
          <cell r="M62">
            <v>127</v>
          </cell>
          <cell r="N62" t="str">
            <v>잡재료비</v>
          </cell>
          <cell r="O62" t="str">
            <v>배선의 5%</v>
          </cell>
          <cell r="P62">
            <v>1</v>
          </cell>
          <cell r="Q62" t="str">
            <v>식</v>
          </cell>
          <cell r="W62">
            <v>0</v>
          </cell>
          <cell r="AM62">
            <v>1</v>
          </cell>
          <cell r="AN62">
            <v>1</v>
          </cell>
          <cell r="AO62">
            <v>1</v>
          </cell>
          <cell r="AP62" t="str">
            <v>저압케이블공</v>
          </cell>
          <cell r="AQ62">
            <v>7.1999999999999995E-2</v>
          </cell>
          <cell r="BB62" t="str">
            <v>전 7-10</v>
          </cell>
          <cell r="BC62">
            <v>1</v>
          </cell>
        </row>
        <row r="63">
          <cell r="B63" t="str">
            <v>케이블</v>
          </cell>
          <cell r="C63" t="str">
            <v>FR-8 1C/60㎟</v>
          </cell>
          <cell r="D63">
            <v>1.05</v>
          </cell>
          <cell r="E63" t="str">
            <v>m</v>
          </cell>
          <cell r="F63">
            <v>50</v>
          </cell>
          <cell r="G63">
            <v>2984</v>
          </cell>
          <cell r="I63">
            <v>2898</v>
          </cell>
          <cell r="K63">
            <v>0</v>
          </cell>
          <cell r="M63">
            <v>86</v>
          </cell>
          <cell r="N63" t="str">
            <v>잡재료비</v>
          </cell>
          <cell r="O63" t="str">
            <v>배선의 5%</v>
          </cell>
          <cell r="P63">
            <v>1</v>
          </cell>
          <cell r="Q63" t="str">
            <v>식</v>
          </cell>
          <cell r="W63">
            <v>0</v>
          </cell>
          <cell r="AM63">
            <v>1</v>
          </cell>
          <cell r="AN63">
            <v>1</v>
          </cell>
          <cell r="AO63">
            <v>1</v>
          </cell>
          <cell r="AP63" t="str">
            <v>저압케이블공</v>
          </cell>
          <cell r="AQ63">
            <v>4.9000000000000002E-2</v>
          </cell>
          <cell r="BB63" t="str">
            <v>전 7-9</v>
          </cell>
          <cell r="BC63">
            <v>1</v>
          </cell>
        </row>
        <row r="64">
          <cell r="B64" t="str">
            <v>케이블</v>
          </cell>
          <cell r="C64" t="str">
            <v>FR-8 1C/100㎟</v>
          </cell>
          <cell r="D64">
            <v>1.05</v>
          </cell>
          <cell r="E64" t="str">
            <v>m</v>
          </cell>
          <cell r="F64">
            <v>50</v>
          </cell>
          <cell r="G64">
            <v>7127</v>
          </cell>
          <cell r="I64">
            <v>6920</v>
          </cell>
          <cell r="K64">
            <v>0</v>
          </cell>
          <cell r="M64">
            <v>207</v>
          </cell>
          <cell r="N64" t="str">
            <v>잡재료비</v>
          </cell>
          <cell r="O64" t="str">
            <v>배선의 5%</v>
          </cell>
          <cell r="P64">
            <v>1</v>
          </cell>
          <cell r="Q64" t="str">
            <v>식</v>
          </cell>
          <cell r="W64">
            <v>0</v>
          </cell>
          <cell r="AM64">
            <v>1</v>
          </cell>
          <cell r="AN64">
            <v>1</v>
          </cell>
          <cell r="AO64">
            <v>1</v>
          </cell>
          <cell r="AP64" t="str">
            <v>저압케이블공</v>
          </cell>
          <cell r="AQ64">
            <v>0.11700000000000001</v>
          </cell>
          <cell r="BB64" t="str">
            <v>전 7-9</v>
          </cell>
          <cell r="BC64">
            <v>1</v>
          </cell>
        </row>
        <row r="65">
          <cell r="A65">
            <v>21</v>
          </cell>
          <cell r="B65" t="str">
            <v>케이블</v>
          </cell>
          <cell r="C65" t="str">
            <v>FR-8 1C/200㎟</v>
          </cell>
          <cell r="D65">
            <v>1.05</v>
          </cell>
          <cell r="E65" t="str">
            <v>m</v>
          </cell>
          <cell r="F65">
            <v>50</v>
          </cell>
          <cell r="G65">
            <v>18752</v>
          </cell>
          <cell r="I65">
            <v>6920</v>
          </cell>
          <cell r="J65">
            <v>11072</v>
          </cell>
          <cell r="K65">
            <v>11625</v>
          </cell>
          <cell r="M65">
            <v>207</v>
          </cell>
          <cell r="N65" t="str">
            <v>잡재료비</v>
          </cell>
          <cell r="O65" t="str">
            <v>배선의 5%</v>
          </cell>
          <cell r="P65">
            <v>1</v>
          </cell>
          <cell r="Q65" t="str">
            <v>식</v>
          </cell>
          <cell r="W65">
            <v>581</v>
          </cell>
          <cell r="AM65">
            <v>1</v>
          </cell>
          <cell r="AN65">
            <v>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  <cell r="BC65">
            <v>1</v>
          </cell>
        </row>
        <row r="66">
          <cell r="A66">
            <v>22</v>
          </cell>
          <cell r="B66" t="str">
            <v>케이블</v>
          </cell>
          <cell r="C66" t="str">
            <v>FR-8 2C/38㎟</v>
          </cell>
          <cell r="D66">
            <v>1.05</v>
          </cell>
          <cell r="E66" t="str">
            <v>m</v>
          </cell>
          <cell r="F66">
            <v>50</v>
          </cell>
          <cell r="G66">
            <v>9491</v>
          </cell>
          <cell r="I66">
            <v>2980</v>
          </cell>
          <cell r="J66">
            <v>6117</v>
          </cell>
          <cell r="K66">
            <v>6422</v>
          </cell>
          <cell r="M66">
            <v>89</v>
          </cell>
          <cell r="N66" t="str">
            <v>잡재료비</v>
          </cell>
          <cell r="O66" t="str">
            <v>배선의 5%</v>
          </cell>
          <cell r="P66">
            <v>1</v>
          </cell>
          <cell r="Q66" t="str">
            <v>식</v>
          </cell>
          <cell r="W66">
            <v>321</v>
          </cell>
          <cell r="AM66">
            <v>1</v>
          </cell>
          <cell r="AN66">
            <v>1.4</v>
          </cell>
          <cell r="AO66">
            <v>1.4</v>
          </cell>
          <cell r="AP66" t="str">
            <v>저압케이블공</v>
          </cell>
          <cell r="AQ66">
            <v>3.5999999999999997E-2</v>
          </cell>
          <cell r="BB66" t="str">
            <v>전 7-9</v>
          </cell>
          <cell r="BC66">
            <v>1</v>
          </cell>
        </row>
        <row r="67">
          <cell r="A67">
            <v>23</v>
          </cell>
          <cell r="B67" t="str">
            <v>케이블</v>
          </cell>
          <cell r="C67" t="str">
            <v>FR-8 3C/3.5㎟</v>
          </cell>
          <cell r="D67">
            <v>1.05</v>
          </cell>
          <cell r="E67" t="str">
            <v>m</v>
          </cell>
          <cell r="F67">
            <v>50</v>
          </cell>
          <cell r="G67">
            <v>3519</v>
          </cell>
          <cell r="I67">
            <v>1301</v>
          </cell>
          <cell r="J67">
            <v>2076</v>
          </cell>
          <cell r="K67">
            <v>2179</v>
          </cell>
          <cell r="M67">
            <v>39</v>
          </cell>
          <cell r="N67" t="str">
            <v>잡재료비</v>
          </cell>
          <cell r="O67" t="str">
            <v>배선의 5%</v>
          </cell>
          <cell r="P67">
            <v>1</v>
          </cell>
          <cell r="Q67" t="str">
            <v>식</v>
          </cell>
          <cell r="W67">
            <v>108</v>
          </cell>
          <cell r="AM67">
            <v>1</v>
          </cell>
          <cell r="AN67">
            <v>1</v>
          </cell>
          <cell r="AO67">
            <v>1</v>
          </cell>
          <cell r="AP67" t="str">
            <v>저압케이블공</v>
          </cell>
          <cell r="AQ67">
            <v>2.1999999999999999E-2</v>
          </cell>
          <cell r="BB67" t="str">
            <v>전 7-10</v>
          </cell>
          <cell r="BC67">
            <v>1</v>
          </cell>
        </row>
        <row r="68">
          <cell r="A68">
            <v>24</v>
          </cell>
          <cell r="B68" t="str">
            <v>케이블</v>
          </cell>
          <cell r="C68" t="str">
            <v>FR-8 3C/5.5㎟</v>
          </cell>
          <cell r="D68">
            <v>1.05</v>
          </cell>
          <cell r="E68" t="str">
            <v>m</v>
          </cell>
          <cell r="F68">
            <v>50</v>
          </cell>
          <cell r="G68">
            <v>4157</v>
          </cell>
          <cell r="I68">
            <v>1537</v>
          </cell>
          <cell r="J68">
            <v>2452</v>
          </cell>
          <cell r="K68">
            <v>2574</v>
          </cell>
          <cell r="M68">
            <v>46</v>
          </cell>
          <cell r="N68" t="str">
            <v>잡재료비</v>
          </cell>
          <cell r="O68" t="str">
            <v>배선의 5%</v>
          </cell>
          <cell r="P68">
            <v>1</v>
          </cell>
          <cell r="Q68" t="str">
            <v>식</v>
          </cell>
          <cell r="W68">
            <v>128</v>
          </cell>
          <cell r="AM68">
            <v>1</v>
          </cell>
          <cell r="AN68">
            <v>1</v>
          </cell>
          <cell r="AO68">
            <v>1</v>
          </cell>
          <cell r="AP68" t="str">
            <v>저압케이블공</v>
          </cell>
          <cell r="AQ68">
            <v>2.5999999999999999E-2</v>
          </cell>
          <cell r="BB68" t="str">
            <v>전 7-10</v>
          </cell>
          <cell r="BC68">
            <v>1</v>
          </cell>
        </row>
        <row r="69">
          <cell r="A69">
            <v>25</v>
          </cell>
          <cell r="B69" t="str">
            <v>케이블</v>
          </cell>
          <cell r="C69" t="str">
            <v>FR-8 4C/8㎟</v>
          </cell>
          <cell r="D69">
            <v>1.05</v>
          </cell>
          <cell r="E69" t="str">
            <v>m</v>
          </cell>
          <cell r="F69">
            <v>50</v>
          </cell>
          <cell r="G69">
            <v>6523</v>
          </cell>
          <cell r="I69">
            <v>2306</v>
          </cell>
          <cell r="J69">
            <v>3951</v>
          </cell>
          <cell r="K69">
            <v>4148</v>
          </cell>
          <cell r="M69">
            <v>69</v>
          </cell>
          <cell r="N69" t="str">
            <v>잡재료비</v>
          </cell>
          <cell r="O69" t="str">
            <v>배선의 5%</v>
          </cell>
          <cell r="P69">
            <v>1</v>
          </cell>
          <cell r="Q69" t="str">
            <v>식</v>
          </cell>
          <cell r="W69">
            <v>207</v>
          </cell>
          <cell r="AM69">
            <v>1</v>
          </cell>
          <cell r="AN69">
            <v>1</v>
          </cell>
          <cell r="AO69">
            <v>1</v>
          </cell>
          <cell r="AP69" t="str">
            <v>저압케이블공</v>
          </cell>
          <cell r="AQ69">
            <v>3.9E-2</v>
          </cell>
          <cell r="BB69" t="str">
            <v>전 7-10</v>
          </cell>
          <cell r="BC69">
            <v>1</v>
          </cell>
        </row>
        <row r="70">
          <cell r="A70">
            <v>26</v>
          </cell>
          <cell r="B70" t="str">
            <v>케이블</v>
          </cell>
          <cell r="C70" t="str">
            <v>FR-8 4C/14㎟</v>
          </cell>
          <cell r="D70">
            <v>1.05</v>
          </cell>
          <cell r="E70" t="str">
            <v>m</v>
          </cell>
          <cell r="F70">
            <v>50</v>
          </cell>
          <cell r="G70">
            <v>8867</v>
          </cell>
          <cell r="I70">
            <v>3075</v>
          </cell>
          <cell r="J70">
            <v>5429</v>
          </cell>
          <cell r="K70">
            <v>5700</v>
          </cell>
          <cell r="M70">
            <v>92</v>
          </cell>
          <cell r="N70" t="str">
            <v>잡재료비</v>
          </cell>
          <cell r="O70" t="str">
            <v>배선의 5%</v>
          </cell>
          <cell r="P70">
            <v>1</v>
          </cell>
          <cell r="Q70" t="str">
            <v>식</v>
          </cell>
          <cell r="W70">
            <v>285</v>
          </cell>
          <cell r="AM70">
            <v>1</v>
          </cell>
          <cell r="AN70">
            <v>2.6</v>
          </cell>
          <cell r="AO70">
            <v>2.6</v>
          </cell>
          <cell r="AP70" t="str">
            <v>저압케이블공</v>
          </cell>
          <cell r="AQ70">
            <v>0.02</v>
          </cell>
          <cell r="BB70" t="str">
            <v>전 7-9</v>
          </cell>
          <cell r="BC70">
            <v>1</v>
          </cell>
        </row>
        <row r="71">
          <cell r="B71" t="str">
            <v>케이블</v>
          </cell>
          <cell r="C71" t="str">
            <v>FR-8 4C/22㎟</v>
          </cell>
          <cell r="D71">
            <v>1.05</v>
          </cell>
          <cell r="E71" t="str">
            <v>m</v>
          </cell>
          <cell r="F71">
            <v>50</v>
          </cell>
          <cell r="G71">
            <v>4117</v>
          </cell>
          <cell r="I71">
            <v>3998</v>
          </cell>
          <cell r="K71">
            <v>0</v>
          </cell>
          <cell r="M71">
            <v>119</v>
          </cell>
          <cell r="N71" t="str">
            <v>잡재료비</v>
          </cell>
          <cell r="O71" t="str">
            <v>배선의 5%</v>
          </cell>
          <cell r="P71">
            <v>1</v>
          </cell>
          <cell r="Q71" t="str">
            <v>식</v>
          </cell>
          <cell r="W71">
            <v>0</v>
          </cell>
          <cell r="AM71">
            <v>1</v>
          </cell>
          <cell r="AN71">
            <v>2.6</v>
          </cell>
          <cell r="AO71">
            <v>2.6</v>
          </cell>
          <cell r="AP71" t="str">
            <v>저압케이블공</v>
          </cell>
          <cell r="AQ71">
            <v>2.5999999999999999E-2</v>
          </cell>
          <cell r="BB71" t="str">
            <v>전 7-9</v>
          </cell>
          <cell r="BC71">
            <v>1</v>
          </cell>
        </row>
        <row r="72">
          <cell r="B72" t="str">
            <v>케이블</v>
          </cell>
          <cell r="C72" t="str">
            <v>600V CV 1C/3.5㎟</v>
          </cell>
          <cell r="D72">
            <v>1.05</v>
          </cell>
          <cell r="E72" t="str">
            <v>m</v>
          </cell>
          <cell r="F72">
            <v>50</v>
          </cell>
          <cell r="G72">
            <v>669</v>
          </cell>
          <cell r="I72">
            <v>650</v>
          </cell>
          <cell r="K72">
            <v>0</v>
          </cell>
          <cell r="M72">
            <v>19</v>
          </cell>
          <cell r="N72" t="str">
            <v>잡재료비</v>
          </cell>
          <cell r="O72" t="str">
            <v>배선의 5%</v>
          </cell>
          <cell r="P72">
            <v>1</v>
          </cell>
          <cell r="Q72" t="str">
            <v>식</v>
          </cell>
          <cell r="W72">
            <v>0</v>
          </cell>
          <cell r="AM72">
            <v>1</v>
          </cell>
          <cell r="AN72">
            <v>1</v>
          </cell>
          <cell r="AO72">
            <v>1</v>
          </cell>
          <cell r="AP72" t="str">
            <v>저압케이블공</v>
          </cell>
          <cell r="AQ72">
            <v>1.0999999999999999E-2</v>
          </cell>
          <cell r="BB72" t="str">
            <v>전 7-10</v>
          </cell>
          <cell r="BC72">
            <v>1</v>
          </cell>
        </row>
        <row r="73">
          <cell r="B73" t="str">
            <v>케이블</v>
          </cell>
          <cell r="C73" t="str">
            <v>600V CV 1C/5.5㎟</v>
          </cell>
          <cell r="D73">
            <v>1.05</v>
          </cell>
          <cell r="E73" t="str">
            <v>m</v>
          </cell>
          <cell r="F73">
            <v>50</v>
          </cell>
          <cell r="G73">
            <v>791</v>
          </cell>
          <cell r="I73">
            <v>768</v>
          </cell>
          <cell r="K73">
            <v>0</v>
          </cell>
          <cell r="M73">
            <v>23</v>
          </cell>
          <cell r="N73" t="str">
            <v>잡재료비</v>
          </cell>
          <cell r="O73" t="str">
            <v>배선의 5%</v>
          </cell>
          <cell r="P73">
            <v>1</v>
          </cell>
          <cell r="Q73" t="str">
            <v>식</v>
          </cell>
          <cell r="W73">
            <v>0</v>
          </cell>
          <cell r="AM73">
            <v>1</v>
          </cell>
          <cell r="AN73">
            <v>1</v>
          </cell>
          <cell r="AO73">
            <v>1</v>
          </cell>
          <cell r="AP73" t="str">
            <v>저압케이블공</v>
          </cell>
          <cell r="AQ73">
            <v>1.2999999999999999E-2</v>
          </cell>
          <cell r="BB73" t="str">
            <v>전 7-10</v>
          </cell>
          <cell r="BC73">
            <v>1</v>
          </cell>
        </row>
        <row r="74">
          <cell r="B74" t="str">
            <v>케이블</v>
          </cell>
          <cell r="C74" t="str">
            <v>600V CV 1C/8㎟</v>
          </cell>
          <cell r="D74">
            <v>1.05</v>
          </cell>
          <cell r="E74" t="str">
            <v>m</v>
          </cell>
          <cell r="F74">
            <v>50</v>
          </cell>
          <cell r="G74">
            <v>852</v>
          </cell>
          <cell r="I74">
            <v>828</v>
          </cell>
          <cell r="K74">
            <v>0</v>
          </cell>
          <cell r="M74">
            <v>24</v>
          </cell>
          <cell r="N74" t="str">
            <v>잡재료비</v>
          </cell>
          <cell r="O74" t="str">
            <v>배선의 5%</v>
          </cell>
          <cell r="P74">
            <v>1</v>
          </cell>
          <cell r="Q74" t="str">
            <v>식</v>
          </cell>
          <cell r="W74">
            <v>0</v>
          </cell>
          <cell r="AM74">
            <v>1</v>
          </cell>
          <cell r="AN74">
            <v>1</v>
          </cell>
          <cell r="AO74">
            <v>1</v>
          </cell>
          <cell r="AP74" t="str">
            <v>저압케이블공</v>
          </cell>
          <cell r="AQ74">
            <v>1.4E-2</v>
          </cell>
          <cell r="BB74" t="str">
            <v>전 7-10</v>
          </cell>
          <cell r="BC74">
            <v>1</v>
          </cell>
        </row>
        <row r="75">
          <cell r="B75" t="str">
            <v>케이블</v>
          </cell>
          <cell r="C75" t="str">
            <v>600V CV 1C/14㎟</v>
          </cell>
          <cell r="D75">
            <v>1.05</v>
          </cell>
          <cell r="E75" t="str">
            <v>m</v>
          </cell>
          <cell r="F75">
            <v>50</v>
          </cell>
          <cell r="G75">
            <v>1217</v>
          </cell>
          <cell r="I75">
            <v>1182</v>
          </cell>
          <cell r="K75">
            <v>0</v>
          </cell>
          <cell r="M75">
            <v>35</v>
          </cell>
          <cell r="N75" t="str">
            <v>잡재료비</v>
          </cell>
          <cell r="O75" t="str">
            <v>배선의 5%</v>
          </cell>
          <cell r="P75">
            <v>1</v>
          </cell>
          <cell r="Q75" t="str">
            <v>식</v>
          </cell>
          <cell r="W75">
            <v>0</v>
          </cell>
          <cell r="AM75">
            <v>1</v>
          </cell>
          <cell r="AN75">
            <v>1</v>
          </cell>
          <cell r="AO75">
            <v>1</v>
          </cell>
          <cell r="AP75" t="str">
            <v>저압케이블공</v>
          </cell>
          <cell r="AQ75">
            <v>0.02</v>
          </cell>
          <cell r="BB75" t="str">
            <v>전 7-9</v>
          </cell>
          <cell r="BC75">
            <v>1</v>
          </cell>
        </row>
        <row r="76">
          <cell r="B76" t="str">
            <v>케이블</v>
          </cell>
          <cell r="C76" t="str">
            <v>600V CV 1C/22㎟</v>
          </cell>
          <cell r="D76">
            <v>1.05</v>
          </cell>
          <cell r="E76" t="str">
            <v>m</v>
          </cell>
          <cell r="F76">
            <v>50</v>
          </cell>
          <cell r="G76">
            <v>1583</v>
          </cell>
          <cell r="I76">
            <v>1537</v>
          </cell>
          <cell r="K76">
            <v>0</v>
          </cell>
          <cell r="M76">
            <v>46</v>
          </cell>
          <cell r="N76" t="str">
            <v>잡재료비</v>
          </cell>
          <cell r="O76" t="str">
            <v>배선의 5%</v>
          </cell>
          <cell r="P76">
            <v>1</v>
          </cell>
          <cell r="Q76" t="str">
            <v>식</v>
          </cell>
          <cell r="W76">
            <v>0</v>
          </cell>
          <cell r="AM76">
            <v>1</v>
          </cell>
          <cell r="AN76">
            <v>1</v>
          </cell>
          <cell r="AO76">
            <v>1</v>
          </cell>
          <cell r="AP76" t="str">
            <v>저압케이블공</v>
          </cell>
          <cell r="AQ76">
            <v>2.5999999999999999E-2</v>
          </cell>
          <cell r="BB76" t="str">
            <v>전 7-9</v>
          </cell>
          <cell r="BC76">
            <v>1</v>
          </cell>
        </row>
        <row r="77">
          <cell r="B77" t="str">
            <v>케이블</v>
          </cell>
          <cell r="C77" t="str">
            <v>600V CV 1C/38㎟</v>
          </cell>
          <cell r="D77">
            <v>1.05</v>
          </cell>
          <cell r="E77" t="str">
            <v>m</v>
          </cell>
          <cell r="F77">
            <v>50</v>
          </cell>
          <cell r="G77">
            <v>2192</v>
          </cell>
          <cell r="I77">
            <v>2129</v>
          </cell>
          <cell r="K77">
            <v>0</v>
          </cell>
          <cell r="M77">
            <v>63</v>
          </cell>
          <cell r="N77" t="str">
            <v>잡재료비</v>
          </cell>
          <cell r="O77" t="str">
            <v>배선의 5%</v>
          </cell>
          <cell r="P77">
            <v>1</v>
          </cell>
          <cell r="Q77" t="str">
            <v>식</v>
          </cell>
          <cell r="W77">
            <v>0</v>
          </cell>
          <cell r="AM77">
            <v>1</v>
          </cell>
          <cell r="AN77">
            <v>1</v>
          </cell>
          <cell r="AO77">
            <v>1</v>
          </cell>
          <cell r="AP77" t="str">
            <v>저압케이블공</v>
          </cell>
          <cell r="AQ77">
            <v>3.5999999999999997E-2</v>
          </cell>
          <cell r="BB77" t="str">
            <v>전 7-9</v>
          </cell>
          <cell r="BC77">
            <v>1</v>
          </cell>
        </row>
        <row r="78">
          <cell r="A78">
            <v>27</v>
          </cell>
          <cell r="B78" t="str">
            <v>케이블</v>
          </cell>
          <cell r="C78" t="str">
            <v>600V CV 1C/60㎟</v>
          </cell>
          <cell r="D78">
            <v>1.05</v>
          </cell>
          <cell r="E78" t="str">
            <v>m</v>
          </cell>
          <cell r="F78">
            <v>50</v>
          </cell>
          <cell r="G78">
            <v>5385</v>
          </cell>
          <cell r="I78">
            <v>2898</v>
          </cell>
          <cell r="J78">
            <v>2287</v>
          </cell>
          <cell r="K78">
            <v>2401</v>
          </cell>
          <cell r="M78">
            <v>86</v>
          </cell>
          <cell r="N78" t="str">
            <v>잡재료비</v>
          </cell>
          <cell r="O78" t="str">
            <v>배선의 5%</v>
          </cell>
          <cell r="P78">
            <v>1</v>
          </cell>
          <cell r="Q78" t="str">
            <v>식</v>
          </cell>
          <cell r="W78">
            <v>120</v>
          </cell>
          <cell r="AM78">
            <v>1</v>
          </cell>
          <cell r="AN78">
            <v>1</v>
          </cell>
          <cell r="AO78">
            <v>1</v>
          </cell>
          <cell r="AP78" t="str">
            <v>저압케이블공</v>
          </cell>
          <cell r="AQ78">
            <v>4.9000000000000002E-2</v>
          </cell>
          <cell r="BB78" t="str">
            <v>전 7-9</v>
          </cell>
          <cell r="BC78">
            <v>1</v>
          </cell>
        </row>
        <row r="79">
          <cell r="B79" t="str">
            <v>케이블</v>
          </cell>
          <cell r="C79" t="str">
            <v>600V CV 1C/80㎟</v>
          </cell>
          <cell r="D79">
            <v>1.05</v>
          </cell>
          <cell r="E79" t="str">
            <v>m</v>
          </cell>
          <cell r="F79">
            <v>50</v>
          </cell>
          <cell r="G79">
            <v>3654</v>
          </cell>
          <cell r="I79">
            <v>3548</v>
          </cell>
          <cell r="K79">
            <v>0</v>
          </cell>
          <cell r="M79">
            <v>106</v>
          </cell>
          <cell r="N79" t="str">
            <v>잡재료비</v>
          </cell>
          <cell r="O79" t="str">
            <v>배선의 5%</v>
          </cell>
          <cell r="P79">
            <v>1</v>
          </cell>
          <cell r="Q79" t="str">
            <v>식</v>
          </cell>
          <cell r="W79">
            <v>0</v>
          </cell>
          <cell r="AM79">
            <v>1</v>
          </cell>
          <cell r="AN79">
            <v>1</v>
          </cell>
          <cell r="AO79">
            <v>1</v>
          </cell>
          <cell r="AP79" t="str">
            <v>저압케이블공</v>
          </cell>
          <cell r="AQ79">
            <v>0.06</v>
          </cell>
          <cell r="BB79" t="str">
            <v>전 7-9</v>
          </cell>
          <cell r="BC79">
            <v>1</v>
          </cell>
        </row>
        <row r="80">
          <cell r="A80">
            <v>28</v>
          </cell>
          <cell r="B80" t="str">
            <v>케이블</v>
          </cell>
          <cell r="C80" t="str">
            <v>600V CV 1C/100㎟</v>
          </cell>
          <cell r="D80">
            <v>1.05</v>
          </cell>
          <cell r="E80" t="str">
            <v>m</v>
          </cell>
          <cell r="F80">
            <v>50</v>
          </cell>
          <cell r="G80">
            <v>8245</v>
          </cell>
          <cell r="I80">
            <v>4199</v>
          </cell>
          <cell r="J80">
            <v>3735</v>
          </cell>
          <cell r="K80">
            <v>3921</v>
          </cell>
          <cell r="M80">
            <v>125</v>
          </cell>
          <cell r="N80" t="str">
            <v>잡재료비</v>
          </cell>
          <cell r="O80" t="str">
            <v>배선의 5%</v>
          </cell>
          <cell r="P80">
            <v>1</v>
          </cell>
          <cell r="Q80" t="str">
            <v>식</v>
          </cell>
          <cell r="W80">
            <v>196</v>
          </cell>
          <cell r="AM80">
            <v>1</v>
          </cell>
          <cell r="AN80">
            <v>1</v>
          </cell>
          <cell r="AO80">
            <v>1</v>
          </cell>
          <cell r="AP80" t="str">
            <v>저압케이블공</v>
          </cell>
          <cell r="AQ80">
            <v>7.0999999999999994E-2</v>
          </cell>
          <cell r="BB80" t="str">
            <v>전 7-9</v>
          </cell>
          <cell r="BC80">
            <v>1</v>
          </cell>
        </row>
        <row r="81">
          <cell r="B81" t="str">
            <v>케이블</v>
          </cell>
          <cell r="C81" t="str">
            <v>600V CV 1C/125㎟</v>
          </cell>
          <cell r="D81">
            <v>1.05</v>
          </cell>
          <cell r="E81" t="str">
            <v>m</v>
          </cell>
          <cell r="F81">
            <v>50</v>
          </cell>
          <cell r="G81">
            <v>5117</v>
          </cell>
          <cell r="I81">
            <v>4968</v>
          </cell>
          <cell r="K81">
            <v>0</v>
          </cell>
          <cell r="M81">
            <v>149</v>
          </cell>
          <cell r="N81" t="str">
            <v>잡재료비</v>
          </cell>
          <cell r="O81" t="str">
            <v>배선의 5%</v>
          </cell>
          <cell r="P81">
            <v>1</v>
          </cell>
          <cell r="Q81" t="str">
            <v>식</v>
          </cell>
          <cell r="W81">
            <v>0</v>
          </cell>
          <cell r="AM81">
            <v>1</v>
          </cell>
          <cell r="AN81">
            <v>1</v>
          </cell>
          <cell r="AO81">
            <v>1</v>
          </cell>
          <cell r="AP81" t="str">
            <v>저압케이블공</v>
          </cell>
          <cell r="AQ81">
            <v>8.4000000000000005E-2</v>
          </cell>
          <cell r="BB81" t="str">
            <v>전 7-9</v>
          </cell>
          <cell r="BC81">
            <v>1</v>
          </cell>
        </row>
        <row r="82">
          <cell r="A82">
            <v>29</v>
          </cell>
          <cell r="B82" t="str">
            <v>케이블</v>
          </cell>
          <cell r="C82" t="str">
            <v>600V CV 1C/150㎟</v>
          </cell>
          <cell r="D82">
            <v>1.05</v>
          </cell>
          <cell r="E82" t="str">
            <v>m</v>
          </cell>
          <cell r="F82">
            <v>50</v>
          </cell>
          <cell r="G82">
            <v>11626</v>
          </cell>
          <cell r="I82">
            <v>5737</v>
          </cell>
          <cell r="J82">
            <v>5445</v>
          </cell>
          <cell r="K82">
            <v>5717</v>
          </cell>
          <cell r="M82">
            <v>172</v>
          </cell>
          <cell r="N82" t="str">
            <v>잡재료비</v>
          </cell>
          <cell r="O82" t="str">
            <v>배선의 5%</v>
          </cell>
          <cell r="P82">
            <v>1</v>
          </cell>
          <cell r="Q82" t="str">
            <v>식</v>
          </cell>
          <cell r="W82">
            <v>285</v>
          </cell>
          <cell r="AM82">
            <v>1</v>
          </cell>
          <cell r="AN82">
            <v>1</v>
          </cell>
          <cell r="AO82">
            <v>1</v>
          </cell>
          <cell r="AP82" t="str">
            <v>저압케이블공</v>
          </cell>
          <cell r="AQ82">
            <v>9.7000000000000003E-2</v>
          </cell>
          <cell r="BB82" t="str">
            <v>전 7-9</v>
          </cell>
          <cell r="BC82">
            <v>1</v>
          </cell>
        </row>
        <row r="83">
          <cell r="A83">
            <v>30</v>
          </cell>
          <cell r="B83" t="str">
            <v>케이블</v>
          </cell>
          <cell r="C83" t="str">
            <v>600V CV 1C/200㎟</v>
          </cell>
          <cell r="D83">
            <v>1.05</v>
          </cell>
          <cell r="E83" t="str">
            <v>m</v>
          </cell>
          <cell r="F83">
            <v>50</v>
          </cell>
          <cell r="G83">
            <v>16113</v>
          </cell>
          <cell r="I83">
            <v>6920</v>
          </cell>
          <cell r="J83">
            <v>8559</v>
          </cell>
          <cell r="K83">
            <v>8986</v>
          </cell>
          <cell r="M83">
            <v>207</v>
          </cell>
          <cell r="N83" t="str">
            <v>잡재료비</v>
          </cell>
          <cell r="O83" t="str">
            <v>배선의 5%</v>
          </cell>
          <cell r="P83">
            <v>1</v>
          </cell>
          <cell r="Q83" t="str">
            <v>식</v>
          </cell>
          <cell r="W83">
            <v>449</v>
          </cell>
          <cell r="AM83">
            <v>1</v>
          </cell>
          <cell r="AN83">
            <v>1</v>
          </cell>
          <cell r="AO83">
            <v>1</v>
          </cell>
          <cell r="AP83" t="str">
            <v>저압케이블공</v>
          </cell>
          <cell r="AQ83">
            <v>0.11700000000000001</v>
          </cell>
          <cell r="BB83" t="str">
            <v>전 7-9</v>
          </cell>
          <cell r="BC83">
            <v>1</v>
          </cell>
        </row>
        <row r="84">
          <cell r="A84">
            <v>31</v>
          </cell>
          <cell r="B84" t="str">
            <v>케이블</v>
          </cell>
          <cell r="C84" t="str">
            <v>600V CV 1C/250㎟</v>
          </cell>
          <cell r="D84">
            <v>1.05</v>
          </cell>
          <cell r="E84" t="str">
            <v>m</v>
          </cell>
          <cell r="F84">
            <v>50</v>
          </cell>
          <cell r="G84">
            <v>19078</v>
          </cell>
          <cell r="I84">
            <v>8398</v>
          </cell>
          <cell r="J84">
            <v>9933</v>
          </cell>
          <cell r="K84">
            <v>10429</v>
          </cell>
          <cell r="M84">
            <v>251</v>
          </cell>
          <cell r="N84" t="str">
            <v>잡재료비</v>
          </cell>
          <cell r="O84" t="str">
            <v>배선의 5%</v>
          </cell>
          <cell r="P84">
            <v>1</v>
          </cell>
          <cell r="Q84" t="str">
            <v>식</v>
          </cell>
          <cell r="W84">
            <v>521</v>
          </cell>
          <cell r="AM84">
            <v>1</v>
          </cell>
          <cell r="AN84">
            <v>1</v>
          </cell>
          <cell r="AO84">
            <v>1</v>
          </cell>
          <cell r="AP84" t="str">
            <v>저압케이블공</v>
          </cell>
          <cell r="AQ84">
            <v>0.14199999999999999</v>
          </cell>
          <cell r="BB84" t="str">
            <v>전 7-9</v>
          </cell>
          <cell r="BC84">
            <v>1</v>
          </cell>
        </row>
        <row r="85">
          <cell r="A85">
            <v>32</v>
          </cell>
          <cell r="B85" t="str">
            <v>케이블</v>
          </cell>
          <cell r="C85" t="str">
            <v>600V CV 1C/325㎟</v>
          </cell>
          <cell r="D85">
            <v>1.05</v>
          </cell>
          <cell r="E85" t="str">
            <v>m</v>
          </cell>
          <cell r="F85">
            <v>50</v>
          </cell>
          <cell r="G85">
            <v>22995</v>
          </cell>
          <cell r="I85">
            <v>10173</v>
          </cell>
          <cell r="J85">
            <v>11921</v>
          </cell>
          <cell r="K85">
            <v>12517</v>
          </cell>
          <cell r="M85">
            <v>305</v>
          </cell>
          <cell r="N85" t="str">
            <v>잡재료비</v>
          </cell>
          <cell r="O85" t="str">
            <v>배선의 5%</v>
          </cell>
          <cell r="P85">
            <v>1</v>
          </cell>
          <cell r="Q85" t="str">
            <v>식</v>
          </cell>
          <cell r="W85">
            <v>625</v>
          </cell>
          <cell r="AM85">
            <v>1</v>
          </cell>
          <cell r="AN85">
            <v>1</v>
          </cell>
          <cell r="AO85">
            <v>1</v>
          </cell>
          <cell r="AP85" t="str">
            <v>저압케이블공</v>
          </cell>
          <cell r="AQ85">
            <v>0.17199999999999999</v>
          </cell>
          <cell r="BB85" t="str">
            <v>전 7-9</v>
          </cell>
          <cell r="BC85">
            <v>1</v>
          </cell>
        </row>
        <row r="86">
          <cell r="B86" t="str">
            <v>케이블</v>
          </cell>
          <cell r="C86" t="str">
            <v>600V CV 1C/400㎟</v>
          </cell>
          <cell r="D86">
            <v>1.05</v>
          </cell>
          <cell r="E86" t="str">
            <v>m</v>
          </cell>
          <cell r="F86">
            <v>50</v>
          </cell>
          <cell r="G86">
            <v>12487</v>
          </cell>
          <cell r="I86">
            <v>12124</v>
          </cell>
          <cell r="K86">
            <v>0</v>
          </cell>
          <cell r="M86">
            <v>363</v>
          </cell>
          <cell r="N86" t="str">
            <v>잡재료비</v>
          </cell>
          <cell r="O86" t="str">
            <v>배선의 5%</v>
          </cell>
          <cell r="P86">
            <v>1</v>
          </cell>
          <cell r="Q86" t="str">
            <v>식</v>
          </cell>
          <cell r="W86">
            <v>0</v>
          </cell>
          <cell r="AM86">
            <v>1</v>
          </cell>
          <cell r="AN86">
            <v>1</v>
          </cell>
          <cell r="AO86">
            <v>1</v>
          </cell>
          <cell r="AP86" t="str">
            <v>저압케이블공</v>
          </cell>
          <cell r="AQ86">
            <v>0.20499999999999999</v>
          </cell>
          <cell r="BB86" t="str">
            <v>전 7-9</v>
          </cell>
          <cell r="BC86">
            <v>1</v>
          </cell>
        </row>
        <row r="87">
          <cell r="B87" t="str">
            <v>케이블</v>
          </cell>
          <cell r="C87" t="str">
            <v>600V CV 1C/500㎟</v>
          </cell>
          <cell r="D87">
            <v>1.05</v>
          </cell>
          <cell r="E87" t="str">
            <v>m</v>
          </cell>
          <cell r="F87">
            <v>50</v>
          </cell>
          <cell r="G87">
            <v>14620</v>
          </cell>
          <cell r="I87">
            <v>14195</v>
          </cell>
          <cell r="K87">
            <v>0</v>
          </cell>
          <cell r="M87">
            <v>425</v>
          </cell>
          <cell r="N87" t="str">
            <v>잡재료비</v>
          </cell>
          <cell r="O87" t="str">
            <v>배선의 5%</v>
          </cell>
          <cell r="P87">
            <v>1</v>
          </cell>
          <cell r="Q87" t="str">
            <v>식</v>
          </cell>
          <cell r="W87">
            <v>0</v>
          </cell>
          <cell r="AM87">
            <v>1</v>
          </cell>
          <cell r="AN87">
            <v>1</v>
          </cell>
          <cell r="AO87">
            <v>1</v>
          </cell>
          <cell r="AP87" t="str">
            <v>저압케이블공</v>
          </cell>
          <cell r="AQ87">
            <v>0.24</v>
          </cell>
          <cell r="BB87" t="str">
            <v>전 7-9</v>
          </cell>
          <cell r="BC87">
            <v>1</v>
          </cell>
        </row>
        <row r="88">
          <cell r="B88" t="str">
            <v>케이블</v>
          </cell>
          <cell r="C88" t="str">
            <v>600V CV 2C/2㎟</v>
          </cell>
          <cell r="D88">
            <v>1.05</v>
          </cell>
          <cell r="E88" t="str">
            <v>m</v>
          </cell>
          <cell r="F88">
            <v>50</v>
          </cell>
          <cell r="G88">
            <v>852</v>
          </cell>
          <cell r="I88">
            <v>828</v>
          </cell>
          <cell r="K88">
            <v>0</v>
          </cell>
          <cell r="M88">
            <v>24</v>
          </cell>
          <cell r="N88" t="str">
            <v>잡재료비</v>
          </cell>
          <cell r="O88" t="str">
            <v>배선의 5%</v>
          </cell>
          <cell r="P88">
            <v>1</v>
          </cell>
          <cell r="Q88" t="str">
            <v>식</v>
          </cell>
          <cell r="W88">
            <v>0</v>
          </cell>
          <cell r="AM88">
            <v>1</v>
          </cell>
          <cell r="AN88">
            <v>1</v>
          </cell>
          <cell r="AO88">
            <v>1</v>
          </cell>
          <cell r="AP88" t="str">
            <v>저압케이블공</v>
          </cell>
          <cell r="AQ88">
            <v>1.4E-2</v>
          </cell>
          <cell r="BB88" t="str">
            <v>전 7-10</v>
          </cell>
          <cell r="BC88">
            <v>1</v>
          </cell>
        </row>
        <row r="89">
          <cell r="A89">
            <v>33</v>
          </cell>
          <cell r="B89" t="str">
            <v>케이블</v>
          </cell>
          <cell r="C89" t="str">
            <v>600V CV 2C/3.5㎟</v>
          </cell>
          <cell r="D89">
            <v>1.05</v>
          </cell>
          <cell r="E89" t="str">
            <v>m</v>
          </cell>
          <cell r="F89">
            <v>50</v>
          </cell>
          <cell r="G89">
            <v>1544</v>
          </cell>
          <cell r="I89">
            <v>946</v>
          </cell>
          <cell r="J89">
            <v>543</v>
          </cell>
          <cell r="K89">
            <v>570</v>
          </cell>
          <cell r="M89">
            <v>28</v>
          </cell>
          <cell r="N89" t="str">
            <v>잡재료비</v>
          </cell>
          <cell r="O89" t="str">
            <v>배선의 5%</v>
          </cell>
          <cell r="P89">
            <v>1</v>
          </cell>
          <cell r="Q89" t="str">
            <v>식</v>
          </cell>
          <cell r="W89">
            <v>28</v>
          </cell>
          <cell r="AM89">
            <v>1</v>
          </cell>
          <cell r="AN89">
            <v>1</v>
          </cell>
          <cell r="AO89">
            <v>1</v>
          </cell>
          <cell r="AP89" t="str">
            <v>저압케이블공</v>
          </cell>
          <cell r="AQ89">
            <v>1.6E-2</v>
          </cell>
          <cell r="BB89" t="str">
            <v>전 7-10</v>
          </cell>
          <cell r="BC89">
            <v>1</v>
          </cell>
        </row>
        <row r="90">
          <cell r="A90">
            <v>34</v>
          </cell>
          <cell r="B90" t="str">
            <v>케이블</v>
          </cell>
          <cell r="C90" t="str">
            <v>600V CV 2C/5.5㎟</v>
          </cell>
          <cell r="D90">
            <v>1.05</v>
          </cell>
          <cell r="E90" t="str">
            <v>m</v>
          </cell>
          <cell r="F90">
            <v>50</v>
          </cell>
          <cell r="G90">
            <v>1856</v>
          </cell>
          <cell r="I90">
            <v>1064</v>
          </cell>
          <cell r="J90">
            <v>725</v>
          </cell>
          <cell r="K90">
            <v>761</v>
          </cell>
          <cell r="M90">
            <v>31</v>
          </cell>
          <cell r="N90" t="str">
            <v>잡재료비</v>
          </cell>
          <cell r="O90" t="str">
            <v>배선의 5%</v>
          </cell>
          <cell r="P90">
            <v>1</v>
          </cell>
          <cell r="Q90" t="str">
            <v>식</v>
          </cell>
          <cell r="W90">
            <v>38</v>
          </cell>
          <cell r="AM90">
            <v>1</v>
          </cell>
          <cell r="AN90">
            <v>1</v>
          </cell>
          <cell r="AO90">
            <v>1</v>
          </cell>
          <cell r="AP90" t="str">
            <v>저압케이블공</v>
          </cell>
          <cell r="AQ90">
            <v>1.7999999999999999E-2</v>
          </cell>
          <cell r="BB90" t="str">
            <v>전 7-10</v>
          </cell>
          <cell r="BC90">
            <v>1</v>
          </cell>
        </row>
        <row r="91">
          <cell r="A91">
            <v>35</v>
          </cell>
          <cell r="B91" t="str">
            <v>케이블</v>
          </cell>
          <cell r="C91" t="str">
            <v>600V CV 2C/8㎟</v>
          </cell>
          <cell r="D91">
            <v>1.05</v>
          </cell>
          <cell r="E91" t="str">
            <v>m</v>
          </cell>
          <cell r="F91">
            <v>50</v>
          </cell>
          <cell r="G91">
            <v>2176</v>
          </cell>
          <cell r="I91">
            <v>1182</v>
          </cell>
          <cell r="J91">
            <v>914</v>
          </cell>
          <cell r="K91">
            <v>959</v>
          </cell>
          <cell r="M91">
            <v>35</v>
          </cell>
          <cell r="N91" t="str">
            <v>잡재료비</v>
          </cell>
          <cell r="O91" t="str">
            <v>배선의 5%</v>
          </cell>
          <cell r="P91">
            <v>1</v>
          </cell>
          <cell r="Q91" t="str">
            <v>식</v>
          </cell>
          <cell r="W91">
            <v>47</v>
          </cell>
          <cell r="AM91">
            <v>1</v>
          </cell>
          <cell r="AN91">
            <v>1</v>
          </cell>
          <cell r="AO91">
            <v>1</v>
          </cell>
          <cell r="AP91" t="str">
            <v>저압케이블공</v>
          </cell>
          <cell r="AQ91">
            <v>0.02</v>
          </cell>
          <cell r="BB91" t="str">
            <v>전 7-10</v>
          </cell>
          <cell r="BC91">
            <v>1</v>
          </cell>
        </row>
        <row r="92">
          <cell r="A92">
            <v>36</v>
          </cell>
          <cell r="B92" t="str">
            <v>케이블</v>
          </cell>
          <cell r="C92" t="str">
            <v>600V CV 2C/14㎟</v>
          </cell>
          <cell r="D92">
            <v>1.05</v>
          </cell>
          <cell r="E92" t="str">
            <v>m</v>
          </cell>
          <cell r="F92">
            <v>50</v>
          </cell>
          <cell r="G92">
            <v>3418</v>
          </cell>
          <cell r="I92">
            <v>1656</v>
          </cell>
          <cell r="J92">
            <v>1632</v>
          </cell>
          <cell r="K92">
            <v>1713</v>
          </cell>
          <cell r="M92">
            <v>49</v>
          </cell>
          <cell r="N92" t="str">
            <v>잡재료비</v>
          </cell>
          <cell r="O92" t="str">
            <v>배선의 5%</v>
          </cell>
          <cell r="P92">
            <v>1</v>
          </cell>
          <cell r="Q92" t="str">
            <v>식</v>
          </cell>
          <cell r="W92">
            <v>85</v>
          </cell>
          <cell r="AM92">
            <v>1</v>
          </cell>
          <cell r="AN92">
            <v>1.4</v>
          </cell>
          <cell r="AO92">
            <v>1.4</v>
          </cell>
          <cell r="AP92" t="str">
            <v>저압케이블공</v>
          </cell>
          <cell r="AQ92">
            <v>0.02</v>
          </cell>
          <cell r="BB92" t="str">
            <v>전 7-9</v>
          </cell>
          <cell r="BC92">
            <v>1</v>
          </cell>
        </row>
        <row r="93">
          <cell r="B93" t="str">
            <v>케이블</v>
          </cell>
          <cell r="C93" t="str">
            <v>600V CV 2C/22㎟</v>
          </cell>
          <cell r="D93">
            <v>1.05</v>
          </cell>
          <cell r="E93" t="str">
            <v>m</v>
          </cell>
          <cell r="F93">
            <v>50</v>
          </cell>
          <cell r="G93">
            <v>2216</v>
          </cell>
          <cell r="I93">
            <v>2152</v>
          </cell>
          <cell r="K93">
            <v>0</v>
          </cell>
          <cell r="M93">
            <v>64</v>
          </cell>
          <cell r="N93" t="str">
            <v>잡재료비</v>
          </cell>
          <cell r="O93" t="str">
            <v>배선의 5%</v>
          </cell>
          <cell r="P93">
            <v>1</v>
          </cell>
          <cell r="Q93" t="str">
            <v>식</v>
          </cell>
          <cell r="W93">
            <v>0</v>
          </cell>
          <cell r="AM93">
            <v>1</v>
          </cell>
          <cell r="AN93">
            <v>1.4</v>
          </cell>
          <cell r="AO93">
            <v>1.4</v>
          </cell>
          <cell r="AP93" t="str">
            <v>저압케이블공</v>
          </cell>
          <cell r="AQ93">
            <v>2.5999999999999999E-2</v>
          </cell>
          <cell r="BB93" t="str">
            <v>전 7-9</v>
          </cell>
          <cell r="BC93">
            <v>1</v>
          </cell>
        </row>
        <row r="94">
          <cell r="B94" t="str">
            <v>케이블</v>
          </cell>
          <cell r="C94" t="str">
            <v>600V CV 2C/38㎟</v>
          </cell>
          <cell r="D94">
            <v>1.05</v>
          </cell>
          <cell r="E94" t="str">
            <v>m</v>
          </cell>
          <cell r="F94">
            <v>50</v>
          </cell>
          <cell r="G94">
            <v>3069</v>
          </cell>
          <cell r="I94">
            <v>2980</v>
          </cell>
          <cell r="K94">
            <v>0</v>
          </cell>
          <cell r="M94">
            <v>89</v>
          </cell>
          <cell r="N94" t="str">
            <v>잡재료비</v>
          </cell>
          <cell r="O94" t="str">
            <v>배선의 5%</v>
          </cell>
          <cell r="P94">
            <v>1</v>
          </cell>
          <cell r="Q94" t="str">
            <v>식</v>
          </cell>
          <cell r="W94">
            <v>0</v>
          </cell>
          <cell r="AM94">
            <v>1</v>
          </cell>
          <cell r="AN94">
            <v>1.4</v>
          </cell>
          <cell r="AO94">
            <v>1.4</v>
          </cell>
          <cell r="AP94" t="str">
            <v>저압케이블공</v>
          </cell>
          <cell r="AQ94">
            <v>3.5999999999999997E-2</v>
          </cell>
          <cell r="BB94" t="str">
            <v>전 7-9</v>
          </cell>
          <cell r="BC94">
            <v>1</v>
          </cell>
        </row>
        <row r="95">
          <cell r="B95" t="str">
            <v>케이블</v>
          </cell>
          <cell r="C95" t="str">
            <v>600V CV 2C/60㎟</v>
          </cell>
          <cell r="D95">
            <v>1.05</v>
          </cell>
          <cell r="E95" t="str">
            <v>m</v>
          </cell>
          <cell r="F95">
            <v>50</v>
          </cell>
          <cell r="G95">
            <v>4178</v>
          </cell>
          <cell r="I95">
            <v>4057</v>
          </cell>
          <cell r="K95">
            <v>0</v>
          </cell>
          <cell r="M95">
            <v>121</v>
          </cell>
          <cell r="N95" t="str">
            <v>잡재료비</v>
          </cell>
          <cell r="O95" t="str">
            <v>배선의 5%</v>
          </cell>
          <cell r="P95">
            <v>1</v>
          </cell>
          <cell r="Q95" t="str">
            <v>식</v>
          </cell>
          <cell r="W95">
            <v>0</v>
          </cell>
          <cell r="AM95">
            <v>1</v>
          </cell>
          <cell r="AN95">
            <v>1.4</v>
          </cell>
          <cell r="AO95">
            <v>1.4</v>
          </cell>
          <cell r="AP95" t="str">
            <v>저압케이블공</v>
          </cell>
          <cell r="AQ95">
            <v>4.9000000000000002E-2</v>
          </cell>
          <cell r="BB95" t="str">
            <v>전 7-9</v>
          </cell>
          <cell r="BC95">
            <v>1</v>
          </cell>
        </row>
        <row r="96">
          <cell r="B96" t="str">
            <v>케이블</v>
          </cell>
          <cell r="C96" t="str">
            <v>600V CV 3C/2.0㎟</v>
          </cell>
          <cell r="D96">
            <v>1.05</v>
          </cell>
          <cell r="E96" t="str">
            <v>m</v>
          </cell>
          <cell r="F96">
            <v>50</v>
          </cell>
          <cell r="G96">
            <v>1156</v>
          </cell>
          <cell r="I96">
            <v>1123</v>
          </cell>
          <cell r="K96">
            <v>0</v>
          </cell>
          <cell r="M96">
            <v>33</v>
          </cell>
          <cell r="N96" t="str">
            <v>잡재료비</v>
          </cell>
          <cell r="O96" t="str">
            <v>배선의 5%</v>
          </cell>
          <cell r="P96">
            <v>1</v>
          </cell>
          <cell r="Q96" t="str">
            <v>식</v>
          </cell>
          <cell r="W96">
            <v>0</v>
          </cell>
          <cell r="AM96">
            <v>1</v>
          </cell>
          <cell r="AN96">
            <v>1</v>
          </cell>
          <cell r="AO96">
            <v>1</v>
          </cell>
          <cell r="AP96" t="str">
            <v>저압케이블공</v>
          </cell>
          <cell r="AQ96">
            <v>1.9E-2</v>
          </cell>
          <cell r="BB96" t="str">
            <v>전 7-10</v>
          </cell>
          <cell r="BC96">
            <v>1</v>
          </cell>
        </row>
        <row r="97">
          <cell r="A97">
            <v>37</v>
          </cell>
          <cell r="B97" t="str">
            <v>케이블</v>
          </cell>
          <cell r="C97" t="str">
            <v>600V CV 3C/3.5㎟</v>
          </cell>
          <cell r="D97">
            <v>1.05</v>
          </cell>
          <cell r="E97" t="str">
            <v>m</v>
          </cell>
          <cell r="F97">
            <v>50</v>
          </cell>
          <cell r="G97">
            <v>2058</v>
          </cell>
          <cell r="I97">
            <v>1301</v>
          </cell>
          <cell r="J97">
            <v>684</v>
          </cell>
          <cell r="K97">
            <v>718</v>
          </cell>
          <cell r="M97">
            <v>39</v>
          </cell>
          <cell r="N97" t="str">
            <v>잡재료비</v>
          </cell>
          <cell r="O97" t="str">
            <v>배선의 5%</v>
          </cell>
          <cell r="P97">
            <v>1</v>
          </cell>
          <cell r="Q97" t="str">
            <v>식</v>
          </cell>
          <cell r="W97">
            <v>35</v>
          </cell>
          <cell r="AM97">
            <v>1</v>
          </cell>
          <cell r="AN97">
            <v>1</v>
          </cell>
          <cell r="AO97">
            <v>1</v>
          </cell>
          <cell r="AP97" t="str">
            <v>저압케이블공</v>
          </cell>
          <cell r="AQ97">
            <v>2.1999999999999999E-2</v>
          </cell>
          <cell r="BB97" t="str">
            <v>전 7-10</v>
          </cell>
          <cell r="BC97">
            <v>1</v>
          </cell>
        </row>
        <row r="98">
          <cell r="A98">
            <v>38</v>
          </cell>
          <cell r="B98" t="str">
            <v>케이블</v>
          </cell>
          <cell r="C98" t="str">
            <v>600V CV 3C/5.5㎟</v>
          </cell>
          <cell r="D98">
            <v>1.05</v>
          </cell>
          <cell r="E98" t="str">
            <v>m</v>
          </cell>
          <cell r="F98">
            <v>50</v>
          </cell>
          <cell r="G98">
            <v>2582</v>
          </cell>
          <cell r="I98">
            <v>1537</v>
          </cell>
          <cell r="J98">
            <v>952</v>
          </cell>
          <cell r="K98">
            <v>999</v>
          </cell>
          <cell r="M98">
            <v>46</v>
          </cell>
          <cell r="N98" t="str">
            <v>잡재료비</v>
          </cell>
          <cell r="O98" t="str">
            <v>배선의 5%</v>
          </cell>
          <cell r="P98">
            <v>1</v>
          </cell>
          <cell r="Q98" t="str">
            <v>식</v>
          </cell>
          <cell r="W98">
            <v>49</v>
          </cell>
          <cell r="AM98">
            <v>1</v>
          </cell>
          <cell r="AN98">
            <v>1</v>
          </cell>
          <cell r="AO98">
            <v>1</v>
          </cell>
          <cell r="AP98" t="str">
            <v>저압케이블공</v>
          </cell>
          <cell r="AQ98">
            <v>2.5999999999999999E-2</v>
          </cell>
          <cell r="BB98" t="str">
            <v>전 7-10</v>
          </cell>
          <cell r="BC98">
            <v>1</v>
          </cell>
        </row>
        <row r="99">
          <cell r="A99">
            <v>39</v>
          </cell>
          <cell r="B99" t="str">
            <v>케이블</v>
          </cell>
          <cell r="C99" t="str">
            <v>600V CV 3C/8㎟</v>
          </cell>
          <cell r="D99">
            <v>1.05</v>
          </cell>
          <cell r="E99" t="str">
            <v>m</v>
          </cell>
          <cell r="F99">
            <v>50</v>
          </cell>
          <cell r="G99">
            <v>3034</v>
          </cell>
          <cell r="I99">
            <v>1715</v>
          </cell>
          <cell r="J99">
            <v>1208</v>
          </cell>
          <cell r="K99">
            <v>1268</v>
          </cell>
          <cell r="M99">
            <v>51</v>
          </cell>
          <cell r="N99" t="str">
            <v>잡재료비</v>
          </cell>
          <cell r="O99" t="str">
            <v>배선의 5%</v>
          </cell>
          <cell r="P99">
            <v>1</v>
          </cell>
          <cell r="Q99" t="str">
            <v>식</v>
          </cell>
          <cell r="W99">
            <v>63</v>
          </cell>
          <cell r="AM99">
            <v>1</v>
          </cell>
          <cell r="AN99">
            <v>1</v>
          </cell>
          <cell r="AO99">
            <v>1</v>
          </cell>
          <cell r="AP99" t="str">
            <v>저압케이블공</v>
          </cell>
          <cell r="AQ99">
            <v>2.9000000000000001E-2</v>
          </cell>
          <cell r="BB99" t="str">
            <v>전 7-10</v>
          </cell>
          <cell r="BC99">
            <v>1</v>
          </cell>
        </row>
        <row r="100">
          <cell r="B100" t="str">
            <v>케이블</v>
          </cell>
          <cell r="C100" t="str">
            <v>600V CV 3C/14㎟</v>
          </cell>
          <cell r="D100">
            <v>1.05</v>
          </cell>
          <cell r="E100" t="str">
            <v>m</v>
          </cell>
          <cell r="F100">
            <v>50</v>
          </cell>
          <cell r="G100">
            <v>2435</v>
          </cell>
          <cell r="I100">
            <v>2365</v>
          </cell>
          <cell r="K100">
            <v>0</v>
          </cell>
          <cell r="M100">
            <v>70</v>
          </cell>
          <cell r="N100" t="str">
            <v>잡재료비</v>
          </cell>
          <cell r="O100" t="str">
            <v>배선의 5%</v>
          </cell>
          <cell r="P100">
            <v>1</v>
          </cell>
          <cell r="Q100" t="str">
            <v>식</v>
          </cell>
          <cell r="W100">
            <v>0</v>
          </cell>
          <cell r="AM100">
            <v>1</v>
          </cell>
          <cell r="AN100">
            <v>2</v>
          </cell>
          <cell r="AO100">
            <v>2</v>
          </cell>
          <cell r="AP100" t="str">
            <v>저압케이블공</v>
          </cell>
          <cell r="AQ100">
            <v>0.02</v>
          </cell>
          <cell r="BB100" t="str">
            <v>전 7-9</v>
          </cell>
          <cell r="BC100">
            <v>1</v>
          </cell>
        </row>
        <row r="101">
          <cell r="B101" t="str">
            <v>케이블</v>
          </cell>
          <cell r="C101" t="str">
            <v>600V CV 3C/22㎟</v>
          </cell>
          <cell r="D101">
            <v>1.05</v>
          </cell>
          <cell r="E101" t="str">
            <v>m</v>
          </cell>
          <cell r="F101">
            <v>50</v>
          </cell>
          <cell r="G101">
            <v>3167</v>
          </cell>
          <cell r="I101">
            <v>3075</v>
          </cell>
          <cell r="K101">
            <v>0</v>
          </cell>
          <cell r="M101">
            <v>92</v>
          </cell>
          <cell r="N101" t="str">
            <v>잡재료비</v>
          </cell>
          <cell r="O101" t="str">
            <v>배선의 5%</v>
          </cell>
          <cell r="P101">
            <v>1</v>
          </cell>
          <cell r="Q101" t="str">
            <v>식</v>
          </cell>
          <cell r="W101">
            <v>0</v>
          </cell>
          <cell r="AM101">
            <v>1</v>
          </cell>
          <cell r="AN101">
            <v>2</v>
          </cell>
          <cell r="AO101">
            <v>2</v>
          </cell>
          <cell r="AP101" t="str">
            <v>저압케이블공</v>
          </cell>
          <cell r="AQ101">
            <v>2.5999999999999999E-2</v>
          </cell>
          <cell r="BB101" t="str">
            <v>전 7-9</v>
          </cell>
          <cell r="BC101">
            <v>1</v>
          </cell>
        </row>
        <row r="102">
          <cell r="A102">
            <v>40</v>
          </cell>
          <cell r="B102" t="str">
            <v>케이블</v>
          </cell>
          <cell r="C102" t="str">
            <v>600V CV 3C/38㎟</v>
          </cell>
          <cell r="D102">
            <v>1.05</v>
          </cell>
          <cell r="E102" t="str">
            <v>m</v>
          </cell>
          <cell r="F102">
            <v>50</v>
          </cell>
          <cell r="G102">
            <v>9342</v>
          </cell>
          <cell r="I102">
            <v>4258</v>
          </cell>
          <cell r="J102">
            <v>4721</v>
          </cell>
          <cell r="K102">
            <v>4957</v>
          </cell>
          <cell r="M102">
            <v>127</v>
          </cell>
          <cell r="N102" t="str">
            <v>잡재료비</v>
          </cell>
          <cell r="O102" t="str">
            <v>배선의 5%</v>
          </cell>
          <cell r="P102">
            <v>1</v>
          </cell>
          <cell r="Q102" t="str">
            <v>식</v>
          </cell>
          <cell r="W102">
            <v>247</v>
          </cell>
          <cell r="AM102">
            <v>1</v>
          </cell>
          <cell r="AN102">
            <v>2</v>
          </cell>
          <cell r="AO102">
            <v>2</v>
          </cell>
          <cell r="AP102" t="str">
            <v>저압케이블공</v>
          </cell>
          <cell r="AQ102">
            <v>3.5999999999999997E-2</v>
          </cell>
          <cell r="BB102" t="str">
            <v>전 7-9</v>
          </cell>
          <cell r="BC102">
            <v>1</v>
          </cell>
        </row>
        <row r="103">
          <cell r="B103" t="str">
            <v>케이블</v>
          </cell>
          <cell r="C103" t="str">
            <v>600V CV 3C/60㎟</v>
          </cell>
          <cell r="D103">
            <v>1.05</v>
          </cell>
          <cell r="E103" t="str">
            <v>m</v>
          </cell>
          <cell r="F103">
            <v>50</v>
          </cell>
          <cell r="G103">
            <v>5969</v>
          </cell>
          <cell r="I103">
            <v>5796</v>
          </cell>
          <cell r="K103">
            <v>0</v>
          </cell>
          <cell r="M103">
            <v>173</v>
          </cell>
          <cell r="N103" t="str">
            <v>잡재료비</v>
          </cell>
          <cell r="O103" t="str">
            <v>배선의 5%</v>
          </cell>
          <cell r="P103">
            <v>1</v>
          </cell>
          <cell r="Q103" t="str">
            <v>식</v>
          </cell>
          <cell r="W103">
            <v>0</v>
          </cell>
          <cell r="AM103">
            <v>1</v>
          </cell>
          <cell r="AN103">
            <v>2</v>
          </cell>
          <cell r="AO103">
            <v>2</v>
          </cell>
          <cell r="AP103" t="str">
            <v>저압케이블공</v>
          </cell>
          <cell r="AQ103">
            <v>4.9000000000000002E-2</v>
          </cell>
          <cell r="BB103" t="str">
            <v>전 7-9</v>
          </cell>
          <cell r="BC103">
            <v>1</v>
          </cell>
        </row>
        <row r="104">
          <cell r="A104">
            <v>41</v>
          </cell>
          <cell r="B104" t="str">
            <v>케이블</v>
          </cell>
          <cell r="C104" t="str">
            <v>600V CV 4C/3.5㎟</v>
          </cell>
          <cell r="D104">
            <v>1.05</v>
          </cell>
          <cell r="E104" t="str">
            <v>m</v>
          </cell>
          <cell r="F104">
            <v>50</v>
          </cell>
          <cell r="G104">
            <v>2639</v>
          </cell>
          <cell r="I104">
            <v>1715</v>
          </cell>
          <cell r="J104">
            <v>832</v>
          </cell>
          <cell r="K104">
            <v>873</v>
          </cell>
          <cell r="M104">
            <v>51</v>
          </cell>
          <cell r="N104" t="str">
            <v>잡재료비</v>
          </cell>
          <cell r="O104" t="str">
            <v>배선의 5%</v>
          </cell>
          <cell r="P104">
            <v>1</v>
          </cell>
          <cell r="Q104" t="str">
            <v>식</v>
          </cell>
          <cell r="W104">
            <v>43</v>
          </cell>
          <cell r="AM104">
            <v>1</v>
          </cell>
          <cell r="AN104">
            <v>1</v>
          </cell>
          <cell r="AO104">
            <v>1</v>
          </cell>
          <cell r="AP104" t="str">
            <v>저압케이블공</v>
          </cell>
          <cell r="AQ104">
            <v>2.9000000000000001E-2</v>
          </cell>
          <cell r="BB104" t="str">
            <v>전 7-10</v>
          </cell>
          <cell r="BC104">
            <v>1</v>
          </cell>
        </row>
        <row r="105">
          <cell r="A105">
            <v>42</v>
          </cell>
          <cell r="B105" t="str">
            <v>케이블</v>
          </cell>
          <cell r="C105" t="str">
            <v>600V CV 4C/5.5㎟</v>
          </cell>
          <cell r="D105">
            <v>1.05</v>
          </cell>
          <cell r="E105" t="str">
            <v>m</v>
          </cell>
          <cell r="F105">
            <v>50</v>
          </cell>
          <cell r="G105">
            <v>3302</v>
          </cell>
          <cell r="I105">
            <v>2010</v>
          </cell>
          <cell r="J105">
            <v>1174</v>
          </cell>
          <cell r="K105">
            <v>1232</v>
          </cell>
          <cell r="M105">
            <v>60</v>
          </cell>
          <cell r="N105" t="str">
            <v>잡재료비</v>
          </cell>
          <cell r="O105" t="str">
            <v>배선의 5%</v>
          </cell>
          <cell r="P105">
            <v>1</v>
          </cell>
          <cell r="Q105" t="str">
            <v>식</v>
          </cell>
          <cell r="W105">
            <v>61</v>
          </cell>
          <cell r="AM105">
            <v>1</v>
          </cell>
          <cell r="AN105">
            <v>1</v>
          </cell>
          <cell r="AO105">
            <v>1</v>
          </cell>
          <cell r="AP105" t="str">
            <v>저압케이블공</v>
          </cell>
          <cell r="AQ105">
            <v>3.4000000000000002E-2</v>
          </cell>
          <cell r="BB105" t="str">
            <v>전 7-10</v>
          </cell>
          <cell r="BC105">
            <v>1</v>
          </cell>
        </row>
        <row r="106">
          <cell r="A106">
            <v>43</v>
          </cell>
          <cell r="B106" t="str">
            <v>케이블</v>
          </cell>
          <cell r="C106" t="str">
            <v>600V CV 4C/8㎟</v>
          </cell>
          <cell r="D106">
            <v>1.05</v>
          </cell>
          <cell r="E106" t="str">
            <v>m</v>
          </cell>
          <cell r="F106">
            <v>50</v>
          </cell>
          <cell r="G106">
            <v>3981</v>
          </cell>
          <cell r="I106">
            <v>2306</v>
          </cell>
          <cell r="J106">
            <v>1530</v>
          </cell>
          <cell r="K106">
            <v>1606</v>
          </cell>
          <cell r="M106">
            <v>69</v>
          </cell>
          <cell r="N106" t="str">
            <v>잡재료비</v>
          </cell>
          <cell r="O106" t="str">
            <v>배선의 5%</v>
          </cell>
          <cell r="P106">
            <v>1</v>
          </cell>
          <cell r="Q106" t="str">
            <v>식</v>
          </cell>
          <cell r="W106">
            <v>80</v>
          </cell>
          <cell r="AM106">
            <v>1</v>
          </cell>
          <cell r="AN106">
            <v>1</v>
          </cell>
          <cell r="AO106">
            <v>1</v>
          </cell>
          <cell r="AP106" t="str">
            <v>저압케이블공</v>
          </cell>
          <cell r="AQ106">
            <v>3.9E-2</v>
          </cell>
          <cell r="BB106" t="str">
            <v>전 7-10</v>
          </cell>
          <cell r="BC106">
            <v>1</v>
          </cell>
        </row>
        <row r="107">
          <cell r="A107">
            <v>44</v>
          </cell>
          <cell r="B107" t="str">
            <v>케이블</v>
          </cell>
          <cell r="C107" t="str">
            <v>600V CV 4C/14㎟</v>
          </cell>
          <cell r="D107">
            <v>1.05</v>
          </cell>
          <cell r="E107" t="str">
            <v>m</v>
          </cell>
          <cell r="F107">
            <v>50</v>
          </cell>
          <cell r="G107">
            <v>6059</v>
          </cell>
          <cell r="I107">
            <v>3075</v>
          </cell>
          <cell r="J107">
            <v>2755</v>
          </cell>
          <cell r="K107">
            <v>2892</v>
          </cell>
          <cell r="M107">
            <v>92</v>
          </cell>
          <cell r="N107" t="str">
            <v>잡재료비</v>
          </cell>
          <cell r="O107" t="str">
            <v>배선의 5%</v>
          </cell>
          <cell r="P107">
            <v>1</v>
          </cell>
          <cell r="Q107" t="str">
            <v>식</v>
          </cell>
          <cell r="W107">
            <v>144</v>
          </cell>
          <cell r="AM107">
            <v>1</v>
          </cell>
          <cell r="AN107">
            <v>2.6</v>
          </cell>
          <cell r="AO107">
            <v>2.6</v>
          </cell>
          <cell r="AP107" t="str">
            <v>저압케이블공</v>
          </cell>
          <cell r="AQ107">
            <v>0.02</v>
          </cell>
          <cell r="BB107" t="str">
            <v>전 7-9</v>
          </cell>
          <cell r="BC107">
            <v>1</v>
          </cell>
        </row>
        <row r="108">
          <cell r="A108">
            <v>45</v>
          </cell>
          <cell r="B108" t="str">
            <v>케이블</v>
          </cell>
          <cell r="C108" t="str">
            <v>600V CV 4C/22㎟</v>
          </cell>
          <cell r="D108">
            <v>1.05</v>
          </cell>
          <cell r="E108" t="str">
            <v>m</v>
          </cell>
          <cell r="F108">
            <v>50</v>
          </cell>
          <cell r="G108">
            <v>8012</v>
          </cell>
          <cell r="I108">
            <v>3998</v>
          </cell>
          <cell r="J108">
            <v>3710</v>
          </cell>
          <cell r="K108">
            <v>3895</v>
          </cell>
          <cell r="M108">
            <v>119</v>
          </cell>
          <cell r="N108" t="str">
            <v>잡재료비</v>
          </cell>
          <cell r="O108" t="str">
            <v>배선의 5%</v>
          </cell>
          <cell r="P108">
            <v>1</v>
          </cell>
          <cell r="Q108" t="str">
            <v>식</v>
          </cell>
          <cell r="W108">
            <v>194</v>
          </cell>
          <cell r="AM108">
            <v>1</v>
          </cell>
          <cell r="AN108">
            <v>2.6</v>
          </cell>
          <cell r="AO108">
            <v>2.6</v>
          </cell>
          <cell r="AP108" t="str">
            <v>저압케이블공</v>
          </cell>
          <cell r="AQ108">
            <v>2.5999999999999999E-2</v>
          </cell>
          <cell r="BB108" t="str">
            <v>전 7-9</v>
          </cell>
          <cell r="BC108">
            <v>1</v>
          </cell>
        </row>
        <row r="109">
          <cell r="A109">
            <v>46</v>
          </cell>
          <cell r="B109" t="str">
            <v>케이블</v>
          </cell>
          <cell r="C109" t="str">
            <v>600V CV 4C/38㎟</v>
          </cell>
          <cell r="D109">
            <v>1.05</v>
          </cell>
          <cell r="E109" t="str">
            <v>m</v>
          </cell>
          <cell r="F109">
            <v>50</v>
          </cell>
          <cell r="G109">
            <v>12042</v>
          </cell>
          <cell r="I109">
            <v>5536</v>
          </cell>
          <cell r="J109">
            <v>6039</v>
          </cell>
          <cell r="K109">
            <v>6340</v>
          </cell>
          <cell r="M109">
            <v>166</v>
          </cell>
          <cell r="N109" t="str">
            <v>잡재료비</v>
          </cell>
          <cell r="O109" t="str">
            <v>배선의 5%</v>
          </cell>
          <cell r="P109">
            <v>1</v>
          </cell>
          <cell r="Q109" t="str">
            <v>식</v>
          </cell>
          <cell r="W109">
            <v>317</v>
          </cell>
          <cell r="AM109">
            <v>1</v>
          </cell>
          <cell r="AN109">
            <v>2.6</v>
          </cell>
          <cell r="AO109">
            <v>2.6</v>
          </cell>
          <cell r="AP109" t="str">
            <v>저압케이블공</v>
          </cell>
          <cell r="AQ109">
            <v>3.5999999999999997E-2</v>
          </cell>
          <cell r="BB109" t="str">
            <v>전 7-9</v>
          </cell>
          <cell r="BC109">
            <v>1</v>
          </cell>
        </row>
        <row r="110">
          <cell r="B110" t="str">
            <v>케이블</v>
          </cell>
          <cell r="C110" t="str">
            <v>600V CV 4C/60㎟</v>
          </cell>
          <cell r="D110">
            <v>1.05</v>
          </cell>
          <cell r="E110" t="str">
            <v>m</v>
          </cell>
          <cell r="F110">
            <v>50</v>
          </cell>
          <cell r="G110">
            <v>7761</v>
          </cell>
          <cell r="I110">
            <v>7535</v>
          </cell>
          <cell r="K110">
            <v>0</v>
          </cell>
          <cell r="M110">
            <v>226</v>
          </cell>
          <cell r="N110" t="str">
            <v>잡재료비</v>
          </cell>
          <cell r="O110" t="str">
            <v>배선의 5%</v>
          </cell>
          <cell r="P110">
            <v>1</v>
          </cell>
          <cell r="Q110" t="str">
            <v>식</v>
          </cell>
          <cell r="W110">
            <v>0</v>
          </cell>
          <cell r="AM110">
            <v>1</v>
          </cell>
          <cell r="AN110">
            <v>2.6</v>
          </cell>
          <cell r="AO110">
            <v>2.6</v>
          </cell>
          <cell r="AP110" t="str">
            <v>저압케이블공</v>
          </cell>
          <cell r="AQ110">
            <v>4.9000000000000002E-2</v>
          </cell>
          <cell r="BB110" t="str">
            <v>전 7-9</v>
          </cell>
          <cell r="BC110">
            <v>1</v>
          </cell>
        </row>
        <row r="111">
          <cell r="B111" t="str">
            <v>케이블</v>
          </cell>
          <cell r="C111" t="str">
            <v>6.6KV CV 1C/100㎟</v>
          </cell>
          <cell r="D111">
            <v>1.05</v>
          </cell>
          <cell r="E111" t="str">
            <v>m</v>
          </cell>
          <cell r="F111">
            <v>50</v>
          </cell>
          <cell r="G111">
            <v>1403</v>
          </cell>
          <cell r="I111">
            <v>1363</v>
          </cell>
          <cell r="K111">
            <v>0</v>
          </cell>
          <cell r="M111">
            <v>40</v>
          </cell>
          <cell r="N111" t="str">
            <v>잡재료비</v>
          </cell>
          <cell r="O111" t="str">
            <v>배선의 5%</v>
          </cell>
          <cell r="P111">
            <v>1</v>
          </cell>
          <cell r="Q111" t="str">
            <v>식</v>
          </cell>
          <cell r="W111">
            <v>0</v>
          </cell>
          <cell r="AM111">
            <v>2</v>
          </cell>
          <cell r="AN111" t="str">
            <v>1.2x0.5</v>
          </cell>
          <cell r="AO111">
            <v>0.6</v>
          </cell>
          <cell r="AP111" t="str">
            <v>고압케이블공</v>
          </cell>
          <cell r="AQ111">
            <v>2.3E-2</v>
          </cell>
          <cell r="AR111" t="str">
            <v>보통인부</v>
          </cell>
          <cell r="AS111">
            <v>2.1999999999999999E-2</v>
          </cell>
          <cell r="BB111" t="str">
            <v>전 5-38</v>
          </cell>
          <cell r="BC111">
            <v>1</v>
          </cell>
        </row>
        <row r="112">
          <cell r="B112" t="str">
            <v>케이블</v>
          </cell>
          <cell r="C112" t="str">
            <v>6.6KV CV 1C/200㎟</v>
          </cell>
          <cell r="D112">
            <v>1.05</v>
          </cell>
          <cell r="E112" t="str">
            <v>m</v>
          </cell>
          <cell r="F112">
            <v>50</v>
          </cell>
          <cell r="G112">
            <v>2147</v>
          </cell>
          <cell r="I112">
            <v>2085</v>
          </cell>
          <cell r="K112">
            <v>0</v>
          </cell>
          <cell r="M112">
            <v>62</v>
          </cell>
          <cell r="N112" t="str">
            <v>잡재료비</v>
          </cell>
          <cell r="O112" t="str">
            <v>배선의 5%</v>
          </cell>
          <cell r="P112">
            <v>1</v>
          </cell>
          <cell r="Q112" t="str">
            <v>식</v>
          </cell>
          <cell r="W112">
            <v>0</v>
          </cell>
          <cell r="AM112">
            <v>2</v>
          </cell>
          <cell r="AN112" t="str">
            <v>1.2x0.5</v>
          </cell>
          <cell r="AO112">
            <v>0.6</v>
          </cell>
          <cell r="AP112" t="str">
            <v>고압케이블공</v>
          </cell>
          <cell r="AQ112">
            <v>3.5000000000000003E-2</v>
          </cell>
          <cell r="AR112" t="str">
            <v>보통인부</v>
          </cell>
          <cell r="AS112">
            <v>3.4000000000000002E-2</v>
          </cell>
          <cell r="BB112" t="str">
            <v>전 5-38</v>
          </cell>
          <cell r="BC112">
            <v>1</v>
          </cell>
        </row>
        <row r="113">
          <cell r="B113" t="str">
            <v>케이블</v>
          </cell>
          <cell r="C113" t="str">
            <v>6.6KV CV 1C/250㎟</v>
          </cell>
          <cell r="D113">
            <v>1.05</v>
          </cell>
          <cell r="E113" t="str">
            <v>m</v>
          </cell>
          <cell r="F113">
            <v>50</v>
          </cell>
          <cell r="G113">
            <v>3077</v>
          </cell>
          <cell r="I113">
            <v>2988</v>
          </cell>
          <cell r="K113">
            <v>0</v>
          </cell>
          <cell r="M113">
            <v>89</v>
          </cell>
          <cell r="N113" t="str">
            <v>잡재료비</v>
          </cell>
          <cell r="O113" t="str">
            <v>배선의 5%</v>
          </cell>
          <cell r="P113">
            <v>1</v>
          </cell>
          <cell r="Q113" t="str">
            <v>식</v>
          </cell>
          <cell r="W113">
            <v>0</v>
          </cell>
          <cell r="AM113">
            <v>2</v>
          </cell>
          <cell r="AN113" t="str">
            <v>1.2x0.5</v>
          </cell>
          <cell r="AO113">
            <v>0.6</v>
          </cell>
          <cell r="AP113" t="str">
            <v>고압케이블공</v>
          </cell>
          <cell r="AQ113">
            <v>0.05</v>
          </cell>
          <cell r="AR113" t="str">
            <v>보통인부</v>
          </cell>
          <cell r="AS113">
            <v>4.9000000000000002E-2</v>
          </cell>
          <cell r="BB113" t="str">
            <v>전 5-38</v>
          </cell>
          <cell r="BC113">
            <v>1</v>
          </cell>
        </row>
        <row r="114">
          <cell r="B114" t="str">
            <v>케이블</v>
          </cell>
          <cell r="C114" t="str">
            <v>6.6KV CV 1C/400㎟</v>
          </cell>
          <cell r="D114">
            <v>1.05</v>
          </cell>
          <cell r="E114" t="str">
            <v>m</v>
          </cell>
          <cell r="F114">
            <v>50</v>
          </cell>
          <cell r="G114">
            <v>1549</v>
          </cell>
          <cell r="I114">
            <v>1504</v>
          </cell>
          <cell r="K114">
            <v>0</v>
          </cell>
          <cell r="M114">
            <v>45</v>
          </cell>
          <cell r="N114" t="str">
            <v>잡재료비</v>
          </cell>
          <cell r="O114" t="str">
            <v>배선의 5%</v>
          </cell>
          <cell r="P114">
            <v>1</v>
          </cell>
          <cell r="Q114" t="str">
            <v>식</v>
          </cell>
          <cell r="W114">
            <v>0</v>
          </cell>
          <cell r="AM114">
            <v>2</v>
          </cell>
          <cell r="AN114" t="str">
            <v>1.2x0.5</v>
          </cell>
          <cell r="AO114">
            <v>0.6</v>
          </cell>
          <cell r="AP114" t="str">
            <v>고압케이블공</v>
          </cell>
          <cell r="AQ114">
            <v>2.5000000000000001E-2</v>
          </cell>
          <cell r="AR114" t="str">
            <v>보통인부</v>
          </cell>
          <cell r="AS114">
            <v>2.5000000000000001E-2</v>
          </cell>
          <cell r="BB114" t="str">
            <v>전 5-38</v>
          </cell>
          <cell r="BC114">
            <v>1</v>
          </cell>
        </row>
        <row r="115">
          <cell r="B115" t="str">
            <v>케이블</v>
          </cell>
          <cell r="C115" t="str">
            <v>6.6KV CV 1C/400㎟</v>
          </cell>
          <cell r="D115">
            <v>1.05</v>
          </cell>
          <cell r="E115" t="str">
            <v>m</v>
          </cell>
          <cell r="F115">
            <v>50</v>
          </cell>
          <cell r="G115">
            <v>1549</v>
          </cell>
          <cell r="I115">
            <v>1504</v>
          </cell>
          <cell r="K115">
            <v>0</v>
          </cell>
          <cell r="M115">
            <v>45</v>
          </cell>
          <cell r="N115" t="str">
            <v>잡재료비</v>
          </cell>
          <cell r="O115" t="str">
            <v>배선의 5%</v>
          </cell>
          <cell r="P115">
            <v>1</v>
          </cell>
          <cell r="Q115" t="str">
            <v>식</v>
          </cell>
          <cell r="W115">
            <v>0</v>
          </cell>
          <cell r="AM115">
            <v>2</v>
          </cell>
          <cell r="AN115" t="str">
            <v>1.2x0.5</v>
          </cell>
          <cell r="AO115">
            <v>0.6</v>
          </cell>
          <cell r="AP115" t="str">
            <v>고압케이블공</v>
          </cell>
          <cell r="AQ115">
            <v>2.5000000000000001E-2</v>
          </cell>
          <cell r="AR115" t="str">
            <v>보통인부</v>
          </cell>
          <cell r="AS115">
            <v>2.5000000000000001E-2</v>
          </cell>
          <cell r="BB115" t="str">
            <v>전 5-38</v>
          </cell>
          <cell r="BC115">
            <v>1</v>
          </cell>
        </row>
        <row r="116">
          <cell r="A116">
            <v>47</v>
          </cell>
          <cell r="B116" t="str">
            <v>케이블</v>
          </cell>
          <cell r="C116" t="str">
            <v>22.9KV CN/CV 1C/60㎟</v>
          </cell>
          <cell r="D116">
            <v>1.05</v>
          </cell>
          <cell r="E116" t="str">
            <v>m</v>
          </cell>
          <cell r="F116">
            <v>50</v>
          </cell>
          <cell r="G116">
            <v>18773</v>
          </cell>
          <cell r="I116">
            <v>10242</v>
          </cell>
          <cell r="J116">
            <v>7833</v>
          </cell>
          <cell r="K116">
            <v>8224</v>
          </cell>
          <cell r="M116">
            <v>307</v>
          </cell>
          <cell r="N116" t="str">
            <v>잡재료비</v>
          </cell>
          <cell r="O116" t="str">
            <v>배선의 5%</v>
          </cell>
          <cell r="P116">
            <v>1</v>
          </cell>
          <cell r="Q116" t="str">
            <v>식</v>
          </cell>
          <cell r="W116">
            <v>411</v>
          </cell>
          <cell r="AM116">
            <v>2</v>
          </cell>
          <cell r="AN116" t="str">
            <v>1.2x0.5</v>
          </cell>
          <cell r="AO116">
            <v>3.12</v>
          </cell>
          <cell r="AP116" t="str">
            <v>특고케이블공</v>
          </cell>
          <cell r="AQ116">
            <v>2.5000000000000001E-2</v>
          </cell>
          <cell r="AR116" t="str">
            <v>보통인부</v>
          </cell>
          <cell r="AS116">
            <v>2.5000000000000001E-2</v>
          </cell>
          <cell r="BB116" t="str">
            <v>전 5-38</v>
          </cell>
          <cell r="BC116">
            <v>1</v>
          </cell>
        </row>
        <row r="117">
          <cell r="A117">
            <v>48</v>
          </cell>
          <cell r="B117" t="str">
            <v>케이블</v>
          </cell>
          <cell r="C117" t="str">
            <v>CVV 5C/1.25㎟</v>
          </cell>
          <cell r="D117">
            <v>1.05</v>
          </cell>
          <cell r="E117" t="str">
            <v>m</v>
          </cell>
          <cell r="F117">
            <v>50</v>
          </cell>
          <cell r="G117">
            <v>2551</v>
          </cell>
          <cell r="I117">
            <v>1892</v>
          </cell>
          <cell r="J117">
            <v>575</v>
          </cell>
          <cell r="K117">
            <v>603</v>
          </cell>
          <cell r="M117">
            <v>56</v>
          </cell>
          <cell r="N117" t="str">
            <v>잡재료비</v>
          </cell>
          <cell r="O117" t="str">
            <v>배선의 5%</v>
          </cell>
          <cell r="P117">
            <v>1</v>
          </cell>
          <cell r="Q117" t="str">
            <v>식</v>
          </cell>
          <cell r="W117">
            <v>30</v>
          </cell>
          <cell r="AM117">
            <v>1</v>
          </cell>
          <cell r="AN117">
            <v>1</v>
          </cell>
          <cell r="AO117">
            <v>1</v>
          </cell>
          <cell r="AP117" t="str">
            <v>저압케이블공</v>
          </cell>
          <cell r="AQ117">
            <v>3.2000000000000001E-2</v>
          </cell>
          <cell r="BB117" t="str">
            <v>전 7-10</v>
          </cell>
          <cell r="BC117">
            <v>1</v>
          </cell>
        </row>
        <row r="118">
          <cell r="B118" t="str">
            <v>케이블</v>
          </cell>
          <cell r="C118" t="str">
            <v>CVV 2C/2㎟</v>
          </cell>
          <cell r="D118">
            <v>1.05</v>
          </cell>
          <cell r="E118" t="str">
            <v>m</v>
          </cell>
          <cell r="F118">
            <v>50</v>
          </cell>
          <cell r="G118">
            <v>852</v>
          </cell>
          <cell r="I118">
            <v>828</v>
          </cell>
          <cell r="K118">
            <v>0</v>
          </cell>
          <cell r="M118">
            <v>24</v>
          </cell>
          <cell r="N118" t="str">
            <v>잡재료비</v>
          </cell>
          <cell r="O118" t="str">
            <v>배선의 5%</v>
          </cell>
          <cell r="P118">
            <v>1</v>
          </cell>
          <cell r="Q118" t="str">
            <v>식</v>
          </cell>
          <cell r="W118">
            <v>0</v>
          </cell>
          <cell r="AM118">
            <v>1</v>
          </cell>
          <cell r="AN118">
            <v>1</v>
          </cell>
          <cell r="AO118">
            <v>1</v>
          </cell>
          <cell r="AP118" t="str">
            <v>저압케이블공</v>
          </cell>
          <cell r="AQ118">
            <v>1.4E-2</v>
          </cell>
          <cell r="BB118" t="str">
            <v>전 7-10</v>
          </cell>
          <cell r="BC118">
            <v>1</v>
          </cell>
        </row>
        <row r="119">
          <cell r="B119" t="str">
            <v>케이블</v>
          </cell>
          <cell r="C119" t="str">
            <v>CVV 3C/2㎟</v>
          </cell>
          <cell r="D119">
            <v>1.05</v>
          </cell>
          <cell r="E119" t="str">
            <v>m</v>
          </cell>
          <cell r="F119">
            <v>50</v>
          </cell>
          <cell r="G119">
            <v>1156</v>
          </cell>
          <cell r="I119">
            <v>1123</v>
          </cell>
          <cell r="K119">
            <v>0</v>
          </cell>
          <cell r="M119">
            <v>33</v>
          </cell>
          <cell r="N119" t="str">
            <v>잡재료비</v>
          </cell>
          <cell r="O119" t="str">
            <v>배선의 5%</v>
          </cell>
          <cell r="P119">
            <v>1</v>
          </cell>
          <cell r="Q119" t="str">
            <v>식</v>
          </cell>
          <cell r="W119">
            <v>0</v>
          </cell>
          <cell r="AM119">
            <v>1</v>
          </cell>
          <cell r="AN119">
            <v>1</v>
          </cell>
          <cell r="AO119">
            <v>1</v>
          </cell>
          <cell r="AP119" t="str">
            <v>저압케이블공</v>
          </cell>
          <cell r="AQ119">
            <v>1.9E-2</v>
          </cell>
          <cell r="BB119" t="str">
            <v>전 7-10</v>
          </cell>
          <cell r="BC119">
            <v>1</v>
          </cell>
        </row>
        <row r="120">
          <cell r="B120" t="str">
            <v>케이블</v>
          </cell>
          <cell r="C120" t="str">
            <v>CVV 4C/2㎟</v>
          </cell>
          <cell r="D120">
            <v>1.05</v>
          </cell>
          <cell r="E120" t="str">
            <v>m</v>
          </cell>
          <cell r="F120">
            <v>1</v>
          </cell>
          <cell r="G120">
            <v>1583</v>
          </cell>
          <cell r="I120">
            <v>1537</v>
          </cell>
          <cell r="K120">
            <v>0</v>
          </cell>
          <cell r="M120">
            <v>46</v>
          </cell>
          <cell r="N120" t="str">
            <v>잡재료비</v>
          </cell>
          <cell r="O120" t="str">
            <v>배선의 5%</v>
          </cell>
          <cell r="P120">
            <v>1</v>
          </cell>
          <cell r="Q120" t="str">
            <v>식</v>
          </cell>
          <cell r="W120">
            <v>0</v>
          </cell>
          <cell r="AM120">
            <v>1</v>
          </cell>
          <cell r="AN120">
            <v>1</v>
          </cell>
          <cell r="AO120">
            <v>1</v>
          </cell>
          <cell r="AP120" t="str">
            <v>저압케이블공</v>
          </cell>
          <cell r="AQ120">
            <v>2.5999999999999999E-2</v>
          </cell>
          <cell r="BB120" t="str">
            <v>전 7-10</v>
          </cell>
          <cell r="BC120">
            <v>1</v>
          </cell>
        </row>
        <row r="121">
          <cell r="A121">
            <v>49</v>
          </cell>
          <cell r="B121" t="str">
            <v>케이블</v>
          </cell>
          <cell r="C121" t="str">
            <v>CVV 5C/2㎟</v>
          </cell>
          <cell r="D121">
            <v>1.05</v>
          </cell>
          <cell r="E121" t="str">
            <v>m</v>
          </cell>
          <cell r="F121">
            <v>50</v>
          </cell>
          <cell r="G121">
            <v>2636</v>
          </cell>
          <cell r="I121">
            <v>1892</v>
          </cell>
          <cell r="J121">
            <v>656</v>
          </cell>
          <cell r="K121">
            <v>688</v>
          </cell>
          <cell r="M121">
            <v>56</v>
          </cell>
          <cell r="N121" t="str">
            <v>잡재료비</v>
          </cell>
          <cell r="O121" t="str">
            <v>배선의 5%</v>
          </cell>
          <cell r="P121">
            <v>1</v>
          </cell>
          <cell r="Q121" t="str">
            <v>식</v>
          </cell>
          <cell r="W121">
            <v>34</v>
          </cell>
          <cell r="AM121">
            <v>1</v>
          </cell>
          <cell r="AN121">
            <v>1</v>
          </cell>
          <cell r="AO121">
            <v>1</v>
          </cell>
          <cell r="AP121" t="str">
            <v>저압케이블공</v>
          </cell>
          <cell r="AQ121">
            <v>3.2000000000000001E-2</v>
          </cell>
          <cell r="BB121" t="str">
            <v>전 7-10</v>
          </cell>
          <cell r="BC121">
            <v>1</v>
          </cell>
        </row>
        <row r="122">
          <cell r="B122" t="str">
            <v>케이블</v>
          </cell>
          <cell r="C122" t="str">
            <v>CVV 6C/2㎟</v>
          </cell>
          <cell r="D122">
            <v>1.05</v>
          </cell>
          <cell r="E122" t="str">
            <v>m</v>
          </cell>
          <cell r="F122">
            <v>50</v>
          </cell>
          <cell r="G122">
            <v>2132</v>
          </cell>
          <cell r="I122">
            <v>2070</v>
          </cell>
          <cell r="K122">
            <v>0</v>
          </cell>
          <cell r="M122">
            <v>62</v>
          </cell>
          <cell r="N122" t="str">
            <v>잡재료비</v>
          </cell>
          <cell r="O122" t="str">
            <v>배선의 5%</v>
          </cell>
          <cell r="P122">
            <v>1</v>
          </cell>
          <cell r="Q122" t="str">
            <v>식</v>
          </cell>
          <cell r="W122">
            <v>0</v>
          </cell>
          <cell r="AM122">
            <v>1</v>
          </cell>
          <cell r="AN122">
            <v>1</v>
          </cell>
          <cell r="AO122">
            <v>1</v>
          </cell>
          <cell r="AP122" t="str">
            <v>저압케이블공</v>
          </cell>
          <cell r="AQ122">
            <v>3.5000000000000003E-2</v>
          </cell>
          <cell r="BB122" t="str">
            <v>전 7-10</v>
          </cell>
          <cell r="BC122">
            <v>1</v>
          </cell>
        </row>
        <row r="123">
          <cell r="B123" t="str">
            <v>케이블</v>
          </cell>
          <cell r="C123" t="str">
            <v>CVV 7C/2㎟</v>
          </cell>
          <cell r="D123">
            <v>1.05</v>
          </cell>
          <cell r="E123" t="str">
            <v>m</v>
          </cell>
          <cell r="F123">
            <v>50</v>
          </cell>
          <cell r="G123">
            <v>2375</v>
          </cell>
          <cell r="I123">
            <v>2306</v>
          </cell>
          <cell r="K123">
            <v>0</v>
          </cell>
          <cell r="M123">
            <v>69</v>
          </cell>
          <cell r="N123" t="str">
            <v>잡재료비</v>
          </cell>
          <cell r="O123" t="str">
            <v>배선의 5%</v>
          </cell>
          <cell r="P123">
            <v>1</v>
          </cell>
          <cell r="Q123" t="str">
            <v>식</v>
          </cell>
          <cell r="W123">
            <v>0</v>
          </cell>
          <cell r="AM123">
            <v>1</v>
          </cell>
          <cell r="AN123">
            <v>1</v>
          </cell>
          <cell r="AO123">
            <v>1</v>
          </cell>
          <cell r="AP123" t="str">
            <v>저압케이블공</v>
          </cell>
          <cell r="AQ123">
            <v>3.9E-2</v>
          </cell>
          <cell r="BB123" t="str">
            <v>전 7-10</v>
          </cell>
          <cell r="BC123">
            <v>1</v>
          </cell>
        </row>
        <row r="124">
          <cell r="B124" t="str">
            <v>케이블</v>
          </cell>
          <cell r="C124" t="str">
            <v>CVV 8C/2㎟</v>
          </cell>
          <cell r="D124">
            <v>1.05</v>
          </cell>
          <cell r="E124" t="str">
            <v>m</v>
          </cell>
          <cell r="F124">
            <v>50</v>
          </cell>
          <cell r="G124">
            <v>2558</v>
          </cell>
          <cell r="I124">
            <v>2484</v>
          </cell>
          <cell r="K124">
            <v>0</v>
          </cell>
          <cell r="M124">
            <v>74</v>
          </cell>
          <cell r="N124" t="str">
            <v>잡재료비</v>
          </cell>
          <cell r="O124" t="str">
            <v>배선의 5%</v>
          </cell>
          <cell r="P124">
            <v>1</v>
          </cell>
          <cell r="Q124" t="str">
            <v>식</v>
          </cell>
          <cell r="W124">
            <v>0</v>
          </cell>
          <cell r="AM124">
            <v>1</v>
          </cell>
          <cell r="AN124">
            <v>1</v>
          </cell>
          <cell r="AO124">
            <v>1</v>
          </cell>
          <cell r="AP124" t="str">
            <v>저압케이블공</v>
          </cell>
          <cell r="AQ124">
            <v>4.2000000000000003E-2</v>
          </cell>
          <cell r="BB124" t="str">
            <v>전 7-10</v>
          </cell>
          <cell r="BC124">
            <v>1</v>
          </cell>
        </row>
        <row r="125">
          <cell r="B125" t="str">
            <v>케이블</v>
          </cell>
          <cell r="C125" t="str">
            <v>CVV 9C/2㎟</v>
          </cell>
          <cell r="D125">
            <v>1.05</v>
          </cell>
          <cell r="E125" t="str">
            <v>m</v>
          </cell>
          <cell r="F125">
            <v>50</v>
          </cell>
          <cell r="G125">
            <v>2924</v>
          </cell>
          <cell r="I125">
            <v>2839</v>
          </cell>
          <cell r="K125">
            <v>0</v>
          </cell>
          <cell r="M125">
            <v>85</v>
          </cell>
          <cell r="N125" t="str">
            <v>잡재료비</v>
          </cell>
          <cell r="O125" t="str">
            <v>배선의 5%</v>
          </cell>
          <cell r="P125">
            <v>1</v>
          </cell>
          <cell r="Q125" t="str">
            <v>식</v>
          </cell>
          <cell r="W125">
            <v>0</v>
          </cell>
          <cell r="AM125">
            <v>1</v>
          </cell>
          <cell r="AN125">
            <v>1</v>
          </cell>
          <cell r="AO125">
            <v>1</v>
          </cell>
          <cell r="AP125" t="str">
            <v>저압케이블공</v>
          </cell>
          <cell r="AQ125">
            <v>4.8000000000000001E-2</v>
          </cell>
          <cell r="BB125" t="str">
            <v>전 7-10</v>
          </cell>
          <cell r="BC125">
            <v>1</v>
          </cell>
        </row>
        <row r="126">
          <cell r="A126">
            <v>50</v>
          </cell>
          <cell r="B126" t="str">
            <v>케이블</v>
          </cell>
          <cell r="C126" t="str">
            <v>CVV 10C/2㎟</v>
          </cell>
          <cell r="D126">
            <v>1.05</v>
          </cell>
          <cell r="E126" t="str">
            <v>m</v>
          </cell>
          <cell r="F126">
            <v>50</v>
          </cell>
          <cell r="G126">
            <v>4248</v>
          </cell>
          <cell r="I126">
            <v>2839</v>
          </cell>
          <cell r="J126">
            <v>1261</v>
          </cell>
          <cell r="K126">
            <v>1324</v>
          </cell>
          <cell r="M126">
            <v>85</v>
          </cell>
          <cell r="N126" t="str">
            <v>잡재료비</v>
          </cell>
          <cell r="O126" t="str">
            <v>배선의 5%</v>
          </cell>
          <cell r="P126">
            <v>1</v>
          </cell>
          <cell r="Q126" t="str">
            <v>식</v>
          </cell>
          <cell r="W126">
            <v>66</v>
          </cell>
          <cell r="AM126">
            <v>1</v>
          </cell>
          <cell r="AN126">
            <v>1</v>
          </cell>
          <cell r="AO126">
            <v>1</v>
          </cell>
          <cell r="AP126" t="str">
            <v>저압케이블공</v>
          </cell>
          <cell r="AQ126">
            <v>4.8000000000000001E-2</v>
          </cell>
          <cell r="BB126" t="str">
            <v>전 7-10</v>
          </cell>
          <cell r="BC126">
            <v>1</v>
          </cell>
        </row>
        <row r="127">
          <cell r="A127">
            <v>51</v>
          </cell>
          <cell r="B127" t="str">
            <v>케이블</v>
          </cell>
          <cell r="C127" t="str">
            <v>CVV 12C/2㎟</v>
          </cell>
          <cell r="D127">
            <v>1.05</v>
          </cell>
          <cell r="E127" t="str">
            <v>m</v>
          </cell>
          <cell r="F127">
            <v>50</v>
          </cell>
          <cell r="G127">
            <v>4756</v>
          </cell>
          <cell r="I127">
            <v>3193</v>
          </cell>
          <cell r="J127">
            <v>1399</v>
          </cell>
          <cell r="K127">
            <v>1468</v>
          </cell>
          <cell r="M127">
            <v>95</v>
          </cell>
          <cell r="N127" t="str">
            <v>잡재료비</v>
          </cell>
          <cell r="O127" t="str">
            <v>배선의 5%</v>
          </cell>
          <cell r="P127">
            <v>1</v>
          </cell>
          <cell r="Q127" t="str">
            <v>식</v>
          </cell>
          <cell r="W127">
            <v>73</v>
          </cell>
          <cell r="AM127">
            <v>1</v>
          </cell>
          <cell r="AN127">
            <v>1</v>
          </cell>
          <cell r="AO127">
            <v>1</v>
          </cell>
          <cell r="AP127" t="str">
            <v>저압케이블공</v>
          </cell>
          <cell r="AQ127">
            <v>5.3999999999999999E-2</v>
          </cell>
          <cell r="BB127" t="str">
            <v>전 7-10</v>
          </cell>
          <cell r="BC127">
            <v>1</v>
          </cell>
        </row>
        <row r="128">
          <cell r="B128" t="str">
            <v>케이블</v>
          </cell>
          <cell r="C128" t="str">
            <v>CVV 15C/2㎟</v>
          </cell>
          <cell r="D128">
            <v>1.05</v>
          </cell>
          <cell r="E128" t="str">
            <v>m</v>
          </cell>
          <cell r="F128">
            <v>50</v>
          </cell>
          <cell r="G128">
            <v>4385</v>
          </cell>
          <cell r="I128">
            <v>4258</v>
          </cell>
          <cell r="K128">
            <v>0</v>
          </cell>
          <cell r="M128">
            <v>127</v>
          </cell>
          <cell r="N128" t="str">
            <v>잡재료비</v>
          </cell>
          <cell r="O128" t="str">
            <v>배선의 5%</v>
          </cell>
          <cell r="P128">
            <v>1</v>
          </cell>
          <cell r="Q128" t="str">
            <v>식</v>
          </cell>
          <cell r="W128">
            <v>0</v>
          </cell>
          <cell r="AM128">
            <v>1</v>
          </cell>
          <cell r="AN128">
            <v>1</v>
          </cell>
          <cell r="AO128">
            <v>1</v>
          </cell>
          <cell r="AP128" t="str">
            <v>저압케이블공</v>
          </cell>
          <cell r="AQ128">
            <v>7.1999999999999995E-2</v>
          </cell>
          <cell r="BB128" t="str">
            <v>전 7-10</v>
          </cell>
          <cell r="BC128">
            <v>1</v>
          </cell>
        </row>
        <row r="129">
          <cell r="B129" t="str">
            <v>케이블</v>
          </cell>
          <cell r="C129" t="str">
            <v>CVV 19C/2㎟</v>
          </cell>
          <cell r="D129">
            <v>1.05</v>
          </cell>
          <cell r="E129" t="str">
            <v>m</v>
          </cell>
          <cell r="F129">
            <v>50</v>
          </cell>
          <cell r="G129">
            <v>4385</v>
          </cell>
          <cell r="I129">
            <v>4258</v>
          </cell>
          <cell r="K129">
            <v>0</v>
          </cell>
          <cell r="M129">
            <v>127</v>
          </cell>
          <cell r="N129" t="str">
            <v>잡재료비</v>
          </cell>
          <cell r="O129" t="str">
            <v>배선의 5%</v>
          </cell>
          <cell r="P129">
            <v>1</v>
          </cell>
          <cell r="Q129" t="str">
            <v>식</v>
          </cell>
          <cell r="W129">
            <v>0</v>
          </cell>
          <cell r="AM129">
            <v>1</v>
          </cell>
          <cell r="AN129">
            <v>1</v>
          </cell>
          <cell r="AO129">
            <v>1</v>
          </cell>
          <cell r="AP129" t="str">
            <v>저압케이블공</v>
          </cell>
          <cell r="AQ129">
            <v>7.1999999999999995E-2</v>
          </cell>
          <cell r="BB129" t="str">
            <v>전 7-10</v>
          </cell>
          <cell r="BC129">
            <v>1</v>
          </cell>
        </row>
        <row r="130">
          <cell r="B130" t="str">
            <v>케이블</v>
          </cell>
          <cell r="C130" t="str">
            <v>CVV 24C/2㎟</v>
          </cell>
          <cell r="D130">
            <v>1.05</v>
          </cell>
          <cell r="E130" t="str">
            <v>m</v>
          </cell>
          <cell r="F130">
            <v>50</v>
          </cell>
          <cell r="G130">
            <v>5117</v>
          </cell>
          <cell r="I130">
            <v>4968</v>
          </cell>
          <cell r="K130">
            <v>0</v>
          </cell>
          <cell r="M130">
            <v>149</v>
          </cell>
          <cell r="N130" t="str">
            <v>잡재료비</v>
          </cell>
          <cell r="O130" t="str">
            <v>배선의 5%</v>
          </cell>
          <cell r="P130">
            <v>1</v>
          </cell>
          <cell r="Q130" t="str">
            <v>식</v>
          </cell>
          <cell r="W130">
            <v>0</v>
          </cell>
          <cell r="AM130">
            <v>1</v>
          </cell>
          <cell r="AN130">
            <v>1</v>
          </cell>
          <cell r="AO130">
            <v>1</v>
          </cell>
          <cell r="AP130" t="str">
            <v>저압케이블공</v>
          </cell>
          <cell r="AQ130">
            <v>8.4000000000000005E-2</v>
          </cell>
          <cell r="BB130" t="str">
            <v>전 7-10</v>
          </cell>
          <cell r="BC130">
            <v>1</v>
          </cell>
        </row>
        <row r="131">
          <cell r="B131" t="str">
            <v>케이블</v>
          </cell>
          <cell r="C131" t="str">
            <v>CVV 27C/2㎟</v>
          </cell>
          <cell r="D131">
            <v>1.05</v>
          </cell>
          <cell r="E131" t="str">
            <v>m</v>
          </cell>
          <cell r="F131">
            <v>50</v>
          </cell>
          <cell r="G131">
            <v>5969</v>
          </cell>
          <cell r="I131">
            <v>5796</v>
          </cell>
          <cell r="K131">
            <v>0</v>
          </cell>
          <cell r="M131">
            <v>173</v>
          </cell>
          <cell r="N131" t="str">
            <v>잡재료비</v>
          </cell>
          <cell r="O131" t="str">
            <v>배선의 5%</v>
          </cell>
          <cell r="P131">
            <v>1</v>
          </cell>
          <cell r="Q131" t="str">
            <v>식</v>
          </cell>
          <cell r="W131">
            <v>0</v>
          </cell>
          <cell r="AM131">
            <v>1</v>
          </cell>
          <cell r="AN131">
            <v>1</v>
          </cell>
          <cell r="AO131">
            <v>1</v>
          </cell>
          <cell r="AP131" t="str">
            <v>저압케이블공</v>
          </cell>
          <cell r="AQ131">
            <v>9.8000000000000004E-2</v>
          </cell>
          <cell r="BB131" t="str">
            <v>전 7-10</v>
          </cell>
          <cell r="BC131">
            <v>1</v>
          </cell>
        </row>
        <row r="132">
          <cell r="B132" t="str">
            <v>케이블</v>
          </cell>
          <cell r="C132" t="str">
            <v>CVV 30C/2㎟</v>
          </cell>
          <cell r="D132">
            <v>1.05</v>
          </cell>
          <cell r="E132" t="str">
            <v>m</v>
          </cell>
          <cell r="F132">
            <v>50</v>
          </cell>
          <cell r="G132">
            <v>5969</v>
          </cell>
          <cell r="I132">
            <v>5796</v>
          </cell>
          <cell r="K132">
            <v>0</v>
          </cell>
          <cell r="M132">
            <v>173</v>
          </cell>
          <cell r="N132" t="str">
            <v>잡재료비</v>
          </cell>
          <cell r="O132" t="str">
            <v>배선의 5%</v>
          </cell>
          <cell r="P132">
            <v>1</v>
          </cell>
          <cell r="Q132" t="str">
            <v>식</v>
          </cell>
          <cell r="W132">
            <v>0</v>
          </cell>
          <cell r="AM132">
            <v>1</v>
          </cell>
          <cell r="AN132">
            <v>1</v>
          </cell>
          <cell r="AO132">
            <v>1</v>
          </cell>
          <cell r="AP132" t="str">
            <v>저압케이블공</v>
          </cell>
          <cell r="AQ132">
            <v>9.8000000000000004E-2</v>
          </cell>
          <cell r="BB132" t="str">
            <v>전 7-10</v>
          </cell>
          <cell r="BC132">
            <v>1</v>
          </cell>
        </row>
        <row r="133">
          <cell r="B133" t="str">
            <v>케이블</v>
          </cell>
          <cell r="C133" t="str">
            <v>CVV 30C/3.5㎟</v>
          </cell>
          <cell r="D133">
            <v>1.05</v>
          </cell>
          <cell r="E133" t="str">
            <v>m</v>
          </cell>
          <cell r="F133">
            <v>50</v>
          </cell>
          <cell r="G133">
            <v>5969</v>
          </cell>
          <cell r="I133">
            <v>5796</v>
          </cell>
          <cell r="K133">
            <v>0</v>
          </cell>
          <cell r="M133">
            <v>173</v>
          </cell>
          <cell r="N133" t="str">
            <v>잡재료비</v>
          </cell>
          <cell r="O133" t="str">
            <v>배선의 5%</v>
          </cell>
          <cell r="P133">
            <v>1</v>
          </cell>
          <cell r="Q133" t="str">
            <v>식</v>
          </cell>
          <cell r="W133">
            <v>0</v>
          </cell>
          <cell r="AM133">
            <v>1</v>
          </cell>
          <cell r="AN133">
            <v>1</v>
          </cell>
          <cell r="AO133">
            <v>1</v>
          </cell>
          <cell r="AP133" t="str">
            <v>저압케이블공</v>
          </cell>
          <cell r="AQ133">
            <v>9.8000000000000004E-2</v>
          </cell>
          <cell r="BB133" t="str">
            <v>전 7-10</v>
          </cell>
          <cell r="BC133">
            <v>1</v>
          </cell>
        </row>
        <row r="134">
          <cell r="B134" t="str">
            <v>케이블</v>
          </cell>
          <cell r="C134" t="str">
            <v>CVV 7C/5.5㎟</v>
          </cell>
          <cell r="D134">
            <v>1.05</v>
          </cell>
          <cell r="E134" t="str">
            <v>m</v>
          </cell>
          <cell r="F134">
            <v>50</v>
          </cell>
          <cell r="G134">
            <v>2924</v>
          </cell>
          <cell r="I134">
            <v>2839</v>
          </cell>
          <cell r="K134">
            <v>0</v>
          </cell>
          <cell r="M134">
            <v>85</v>
          </cell>
          <cell r="N134" t="str">
            <v>잡재료비</v>
          </cell>
          <cell r="O134" t="str">
            <v>배선의 5%</v>
          </cell>
          <cell r="P134">
            <v>1</v>
          </cell>
          <cell r="Q134" t="str">
            <v>식</v>
          </cell>
          <cell r="W134">
            <v>0</v>
          </cell>
          <cell r="AM134">
            <v>1</v>
          </cell>
          <cell r="AN134">
            <v>1</v>
          </cell>
          <cell r="AO134">
            <v>1</v>
          </cell>
          <cell r="AP134" t="str">
            <v>저압케이블공</v>
          </cell>
          <cell r="AQ134">
            <v>4.8000000000000001E-2</v>
          </cell>
          <cell r="BB134" t="str">
            <v>전 7-10</v>
          </cell>
          <cell r="BC134">
            <v>1</v>
          </cell>
        </row>
        <row r="135">
          <cell r="B135" t="str">
            <v>케이블</v>
          </cell>
          <cell r="C135" t="str">
            <v>CVV-S 2C/1.25㎟</v>
          </cell>
          <cell r="D135">
            <v>1.05</v>
          </cell>
          <cell r="E135" t="str">
            <v>m</v>
          </cell>
          <cell r="F135">
            <v>50</v>
          </cell>
          <cell r="G135">
            <v>1022</v>
          </cell>
          <cell r="I135">
            <v>993</v>
          </cell>
          <cell r="K135">
            <v>0</v>
          </cell>
          <cell r="M135">
            <v>29</v>
          </cell>
          <cell r="N135" t="str">
            <v>잡재료비</v>
          </cell>
          <cell r="O135" t="str">
            <v>배선의 5%</v>
          </cell>
          <cell r="P135">
            <v>1</v>
          </cell>
          <cell r="Q135" t="str">
            <v>식</v>
          </cell>
          <cell r="W135">
            <v>0</v>
          </cell>
          <cell r="AM135">
            <v>1</v>
          </cell>
          <cell r="AN135">
            <v>1.2</v>
          </cell>
          <cell r="AO135">
            <v>1.2</v>
          </cell>
          <cell r="AP135" t="str">
            <v>저압케이블공</v>
          </cell>
          <cell r="AQ135">
            <v>1.4E-2</v>
          </cell>
          <cell r="BB135" t="str">
            <v>전 7-10</v>
          </cell>
          <cell r="BC135">
            <v>1</v>
          </cell>
        </row>
        <row r="136">
          <cell r="A136">
            <v>52</v>
          </cell>
          <cell r="B136" t="str">
            <v>케이블</v>
          </cell>
          <cell r="C136" t="str">
            <v>CVV-S 2C/2㎟</v>
          </cell>
          <cell r="D136">
            <v>1.05</v>
          </cell>
          <cell r="E136" t="str">
            <v>m</v>
          </cell>
          <cell r="F136">
            <v>50</v>
          </cell>
          <cell r="G136">
            <v>1457</v>
          </cell>
          <cell r="I136">
            <v>828</v>
          </cell>
          <cell r="J136">
            <v>577</v>
          </cell>
          <cell r="K136">
            <v>605</v>
          </cell>
          <cell r="M136">
            <v>24</v>
          </cell>
          <cell r="N136" t="str">
            <v>잡재료비</v>
          </cell>
          <cell r="O136" t="str">
            <v>배선의 5%</v>
          </cell>
          <cell r="P136">
            <v>1</v>
          </cell>
          <cell r="Q136" t="str">
            <v>식</v>
          </cell>
          <cell r="W136">
            <v>30</v>
          </cell>
          <cell r="AM136">
            <v>1</v>
          </cell>
          <cell r="AN136">
            <v>1</v>
          </cell>
          <cell r="AO136">
            <v>1</v>
          </cell>
          <cell r="AP136" t="str">
            <v>저압케이블공</v>
          </cell>
          <cell r="AQ136">
            <v>1.4E-2</v>
          </cell>
          <cell r="BB136" t="str">
            <v>전 7-10</v>
          </cell>
          <cell r="BC136">
            <v>1</v>
          </cell>
        </row>
        <row r="137">
          <cell r="B137" t="str">
            <v>케이블</v>
          </cell>
          <cell r="C137" t="str">
            <v>CVV-S 3C/2㎟</v>
          </cell>
          <cell r="D137">
            <v>1.05</v>
          </cell>
          <cell r="E137" t="str">
            <v>m</v>
          </cell>
          <cell r="F137">
            <v>50</v>
          </cell>
          <cell r="G137">
            <v>1388</v>
          </cell>
          <cell r="I137">
            <v>1348</v>
          </cell>
          <cell r="K137">
            <v>0</v>
          </cell>
          <cell r="M137">
            <v>40</v>
          </cell>
          <cell r="N137" t="str">
            <v>잡재료비</v>
          </cell>
          <cell r="O137" t="str">
            <v>배선의 5%</v>
          </cell>
          <cell r="P137">
            <v>1</v>
          </cell>
          <cell r="Q137" t="str">
            <v>식</v>
          </cell>
          <cell r="W137">
            <v>0</v>
          </cell>
          <cell r="AM137">
            <v>1</v>
          </cell>
          <cell r="AN137">
            <v>1.2</v>
          </cell>
          <cell r="AO137">
            <v>1.2</v>
          </cell>
          <cell r="AP137" t="str">
            <v>저압케이블공</v>
          </cell>
          <cell r="AQ137">
            <v>1.9E-2</v>
          </cell>
          <cell r="BB137" t="str">
            <v>전 7-10</v>
          </cell>
          <cell r="BC137">
            <v>1</v>
          </cell>
        </row>
        <row r="138">
          <cell r="B138" t="str">
            <v>케이블</v>
          </cell>
          <cell r="C138" t="str">
            <v>CVV-S 4C/1.25㎟</v>
          </cell>
          <cell r="D138">
            <v>1.05</v>
          </cell>
          <cell r="E138" t="str">
            <v>m</v>
          </cell>
          <cell r="F138">
            <v>50</v>
          </cell>
          <cell r="G138">
            <v>1900</v>
          </cell>
          <cell r="I138">
            <v>1845</v>
          </cell>
          <cell r="K138">
            <v>0</v>
          </cell>
          <cell r="M138">
            <v>55</v>
          </cell>
          <cell r="N138" t="str">
            <v>잡재료비</v>
          </cell>
          <cell r="O138" t="str">
            <v>배선의 5%</v>
          </cell>
          <cell r="P138">
            <v>1</v>
          </cell>
          <cell r="Q138" t="str">
            <v>식</v>
          </cell>
          <cell r="W138">
            <v>0</v>
          </cell>
          <cell r="AM138">
            <v>1</v>
          </cell>
          <cell r="AN138">
            <v>1.2</v>
          </cell>
          <cell r="AO138">
            <v>1.2</v>
          </cell>
          <cell r="AP138" t="str">
            <v>저압케이블공</v>
          </cell>
          <cell r="AQ138">
            <v>2.5999999999999999E-2</v>
          </cell>
          <cell r="BB138" t="str">
            <v>전 7-10</v>
          </cell>
          <cell r="BC138">
            <v>1</v>
          </cell>
        </row>
        <row r="139">
          <cell r="B139" t="str">
            <v>케이블</v>
          </cell>
          <cell r="C139" t="str">
            <v>CVV-S 6C/1.25㎟</v>
          </cell>
          <cell r="D139">
            <v>1.05</v>
          </cell>
          <cell r="E139" t="str">
            <v>m</v>
          </cell>
          <cell r="F139">
            <v>50</v>
          </cell>
          <cell r="G139">
            <v>2558</v>
          </cell>
          <cell r="I139">
            <v>2484</v>
          </cell>
          <cell r="K139">
            <v>0</v>
          </cell>
          <cell r="M139">
            <v>74</v>
          </cell>
          <cell r="N139" t="str">
            <v>잡재료비</v>
          </cell>
          <cell r="O139" t="str">
            <v>배선의 5%</v>
          </cell>
          <cell r="P139">
            <v>1</v>
          </cell>
          <cell r="Q139" t="str">
            <v>식</v>
          </cell>
          <cell r="W139">
            <v>0</v>
          </cell>
          <cell r="AM139">
            <v>1</v>
          </cell>
          <cell r="AN139">
            <v>1.2</v>
          </cell>
          <cell r="AO139">
            <v>1.2</v>
          </cell>
          <cell r="AP139" t="str">
            <v>저압케이블공</v>
          </cell>
          <cell r="AQ139">
            <v>3.5000000000000003E-2</v>
          </cell>
          <cell r="BB139" t="str">
            <v>전 7-10</v>
          </cell>
          <cell r="BC139">
            <v>1</v>
          </cell>
        </row>
        <row r="140">
          <cell r="B140" t="str">
            <v>케이블</v>
          </cell>
          <cell r="C140" t="str">
            <v>CVV-S 10C/1.25㎟</v>
          </cell>
          <cell r="D140">
            <v>1.05</v>
          </cell>
          <cell r="E140" t="str">
            <v>m</v>
          </cell>
          <cell r="F140">
            <v>50</v>
          </cell>
          <cell r="G140">
            <v>3946</v>
          </cell>
          <cell r="I140">
            <v>3832</v>
          </cell>
          <cell r="K140">
            <v>0</v>
          </cell>
          <cell r="M140">
            <v>114</v>
          </cell>
          <cell r="N140" t="str">
            <v>잡재료비</v>
          </cell>
          <cell r="O140" t="str">
            <v>배선의 5%</v>
          </cell>
          <cell r="P140">
            <v>1</v>
          </cell>
          <cell r="Q140" t="str">
            <v>식</v>
          </cell>
          <cell r="W140">
            <v>0</v>
          </cell>
          <cell r="AM140">
            <v>1</v>
          </cell>
          <cell r="AN140">
            <v>1.2</v>
          </cell>
          <cell r="AO140">
            <v>1.2</v>
          </cell>
          <cell r="AP140" t="str">
            <v>저압케이블공</v>
          </cell>
          <cell r="AQ140">
            <v>5.3999999999999999E-2</v>
          </cell>
          <cell r="BB140" t="str">
            <v>전 7-10</v>
          </cell>
          <cell r="BC140">
            <v>1</v>
          </cell>
        </row>
        <row r="141">
          <cell r="B141" t="str">
            <v>케이블</v>
          </cell>
          <cell r="C141" t="str">
            <v>CVV-S 12C/1.25㎟</v>
          </cell>
          <cell r="D141">
            <v>1.05</v>
          </cell>
          <cell r="E141" t="str">
            <v>m</v>
          </cell>
          <cell r="F141">
            <v>50</v>
          </cell>
          <cell r="G141">
            <v>3946</v>
          </cell>
          <cell r="I141">
            <v>3832</v>
          </cell>
          <cell r="K141">
            <v>0</v>
          </cell>
          <cell r="M141">
            <v>114</v>
          </cell>
          <cell r="N141" t="str">
            <v>잡재료비</v>
          </cell>
          <cell r="O141" t="str">
            <v>배선의 5%</v>
          </cell>
          <cell r="P141">
            <v>1</v>
          </cell>
          <cell r="Q141" t="str">
            <v>식</v>
          </cell>
          <cell r="W141">
            <v>0</v>
          </cell>
          <cell r="AM141">
            <v>1</v>
          </cell>
          <cell r="AN141">
            <v>1.2</v>
          </cell>
          <cell r="AO141">
            <v>1.2</v>
          </cell>
          <cell r="AP141" t="str">
            <v>저압케이블공</v>
          </cell>
          <cell r="AQ141">
            <v>5.3999999999999999E-2</v>
          </cell>
          <cell r="BB141" t="str">
            <v>전 7-10</v>
          </cell>
          <cell r="BC141">
            <v>1</v>
          </cell>
        </row>
        <row r="142">
          <cell r="B142" t="str">
            <v>케이블</v>
          </cell>
          <cell r="C142" t="str">
            <v>CVV-S 15C/1.25㎟</v>
          </cell>
          <cell r="D142">
            <v>1.05</v>
          </cell>
          <cell r="E142" t="str">
            <v>m</v>
          </cell>
          <cell r="F142">
            <v>50</v>
          </cell>
          <cell r="G142">
            <v>5263</v>
          </cell>
          <cell r="I142">
            <v>5110</v>
          </cell>
          <cell r="K142">
            <v>0</v>
          </cell>
          <cell r="M142">
            <v>153</v>
          </cell>
          <cell r="N142" t="str">
            <v>잡재료비</v>
          </cell>
          <cell r="O142" t="str">
            <v>배선의 5%</v>
          </cell>
          <cell r="P142">
            <v>1</v>
          </cell>
          <cell r="Q142" t="str">
            <v>식</v>
          </cell>
          <cell r="W142">
            <v>0</v>
          </cell>
          <cell r="AM142">
            <v>1</v>
          </cell>
          <cell r="AN142">
            <v>1.2</v>
          </cell>
          <cell r="AO142">
            <v>1.2</v>
          </cell>
          <cell r="AP142" t="str">
            <v>저압케이블공</v>
          </cell>
          <cell r="AQ142">
            <v>7.1999999999999995E-2</v>
          </cell>
          <cell r="BB142" t="str">
            <v>전 7-10</v>
          </cell>
          <cell r="BC142">
            <v>1</v>
          </cell>
        </row>
        <row r="143">
          <cell r="B143" t="str">
            <v>케이블</v>
          </cell>
          <cell r="C143" t="str">
            <v>CVV-S 17C/1.25㎟</v>
          </cell>
          <cell r="D143">
            <v>1.05</v>
          </cell>
          <cell r="E143" t="str">
            <v>m</v>
          </cell>
          <cell r="F143">
            <v>50</v>
          </cell>
          <cell r="G143">
            <v>5263</v>
          </cell>
          <cell r="I143">
            <v>5110</v>
          </cell>
          <cell r="K143">
            <v>0</v>
          </cell>
          <cell r="M143">
            <v>153</v>
          </cell>
          <cell r="N143" t="str">
            <v>잡재료비</v>
          </cell>
          <cell r="O143" t="str">
            <v>배선의 5%</v>
          </cell>
          <cell r="P143">
            <v>1</v>
          </cell>
          <cell r="Q143" t="str">
            <v>식</v>
          </cell>
          <cell r="W143">
            <v>0</v>
          </cell>
          <cell r="AM143">
            <v>1</v>
          </cell>
          <cell r="AN143">
            <v>1.2</v>
          </cell>
          <cell r="AO143">
            <v>1.2</v>
          </cell>
          <cell r="AP143" t="str">
            <v>저압케이블공</v>
          </cell>
          <cell r="AQ143">
            <v>7.1999999999999995E-2</v>
          </cell>
          <cell r="BB143" t="str">
            <v>전 7-10</v>
          </cell>
          <cell r="BC143">
            <v>1</v>
          </cell>
        </row>
        <row r="144">
          <cell r="B144" t="str">
            <v>케이블</v>
          </cell>
          <cell r="C144" t="str">
            <v>CVV-S 20C/1.25㎟</v>
          </cell>
          <cell r="D144">
            <v>1.05</v>
          </cell>
          <cell r="E144" t="str">
            <v>m</v>
          </cell>
          <cell r="F144">
            <v>50</v>
          </cell>
          <cell r="G144">
            <v>5263</v>
          </cell>
          <cell r="I144">
            <v>5110</v>
          </cell>
          <cell r="K144">
            <v>0</v>
          </cell>
          <cell r="M144">
            <v>153</v>
          </cell>
          <cell r="N144" t="str">
            <v>잡재료비</v>
          </cell>
          <cell r="O144" t="str">
            <v>배선의 5%</v>
          </cell>
          <cell r="P144">
            <v>1</v>
          </cell>
          <cell r="Q144" t="str">
            <v>식</v>
          </cell>
          <cell r="W144">
            <v>0</v>
          </cell>
          <cell r="AM144">
            <v>1</v>
          </cell>
          <cell r="AN144">
            <v>1.2</v>
          </cell>
          <cell r="AO144">
            <v>1.2</v>
          </cell>
          <cell r="AP144" t="str">
            <v>저압케이블공</v>
          </cell>
          <cell r="AQ144">
            <v>7.1999999999999995E-2</v>
          </cell>
          <cell r="BB144" t="str">
            <v>전 7-10</v>
          </cell>
          <cell r="BC144">
            <v>1</v>
          </cell>
        </row>
        <row r="145">
          <cell r="B145" t="str">
            <v>케이블</v>
          </cell>
          <cell r="C145" t="str">
            <v>CVV-S 24C/1.25㎟</v>
          </cell>
          <cell r="D145">
            <v>1.05</v>
          </cell>
          <cell r="E145" t="str">
            <v>m</v>
          </cell>
          <cell r="F145">
            <v>50</v>
          </cell>
          <cell r="G145">
            <v>5263</v>
          </cell>
          <cell r="I145">
            <v>5110</v>
          </cell>
          <cell r="K145">
            <v>0</v>
          </cell>
          <cell r="M145">
            <v>153</v>
          </cell>
          <cell r="N145" t="str">
            <v>잡재료비</v>
          </cell>
          <cell r="O145" t="str">
            <v>배선의 5%</v>
          </cell>
          <cell r="P145">
            <v>1</v>
          </cell>
          <cell r="Q145" t="str">
            <v>식</v>
          </cell>
          <cell r="W145">
            <v>0</v>
          </cell>
          <cell r="AM145">
            <v>1</v>
          </cell>
          <cell r="AN145">
            <v>1.2</v>
          </cell>
          <cell r="AO145">
            <v>1.2</v>
          </cell>
          <cell r="AP145" t="str">
            <v>저압케이블공</v>
          </cell>
          <cell r="AQ145">
            <v>7.1999999999999995E-2</v>
          </cell>
          <cell r="BB145" t="str">
            <v>전 7-10</v>
          </cell>
          <cell r="BC145">
            <v>1</v>
          </cell>
        </row>
        <row r="146">
          <cell r="B146" t="str">
            <v>케이블</v>
          </cell>
          <cell r="C146" t="str">
            <v>CVV-S 30C/1.25㎟</v>
          </cell>
          <cell r="D146">
            <v>1.05</v>
          </cell>
          <cell r="E146" t="str">
            <v>m</v>
          </cell>
          <cell r="F146">
            <v>50</v>
          </cell>
          <cell r="G146">
            <v>7163</v>
          </cell>
          <cell r="I146">
            <v>6955</v>
          </cell>
          <cell r="K146">
            <v>0</v>
          </cell>
          <cell r="M146">
            <v>208</v>
          </cell>
          <cell r="N146" t="str">
            <v>잡재료비</v>
          </cell>
          <cell r="O146" t="str">
            <v>배선의 5%</v>
          </cell>
          <cell r="P146">
            <v>1</v>
          </cell>
          <cell r="Q146" t="str">
            <v>식</v>
          </cell>
          <cell r="W146">
            <v>0</v>
          </cell>
          <cell r="AM146">
            <v>1</v>
          </cell>
          <cell r="AN146">
            <v>1.2</v>
          </cell>
          <cell r="AO146">
            <v>1.2</v>
          </cell>
          <cell r="AP146" t="str">
            <v>저압케이블공</v>
          </cell>
          <cell r="AQ146">
            <v>9.8000000000000004E-2</v>
          </cell>
          <cell r="BB146" t="str">
            <v>전 7-10</v>
          </cell>
          <cell r="BC146">
            <v>1</v>
          </cell>
        </row>
        <row r="147">
          <cell r="B147" t="str">
            <v>케이블</v>
          </cell>
          <cell r="C147" t="str">
            <v>CVV-S 30C/3.5㎟</v>
          </cell>
          <cell r="D147">
            <v>1.05</v>
          </cell>
          <cell r="E147" t="str">
            <v>m</v>
          </cell>
          <cell r="F147">
            <v>50</v>
          </cell>
          <cell r="G147">
            <v>7163</v>
          </cell>
          <cell r="I147">
            <v>6955</v>
          </cell>
          <cell r="K147">
            <v>0</v>
          </cell>
          <cell r="M147">
            <v>208</v>
          </cell>
          <cell r="N147" t="str">
            <v>잡재료비</v>
          </cell>
          <cell r="O147" t="str">
            <v>배선의 5%</v>
          </cell>
          <cell r="P147">
            <v>1</v>
          </cell>
          <cell r="Q147" t="str">
            <v>식</v>
          </cell>
          <cell r="W147">
            <v>0</v>
          </cell>
          <cell r="AM147">
            <v>1</v>
          </cell>
          <cell r="AN147">
            <v>1.2</v>
          </cell>
          <cell r="AO147">
            <v>1.2</v>
          </cell>
          <cell r="AP147" t="str">
            <v>저압케이블공</v>
          </cell>
          <cell r="AQ147">
            <v>9.8000000000000004E-2</v>
          </cell>
          <cell r="BB147" t="str">
            <v>전 7-10</v>
          </cell>
          <cell r="BC147">
            <v>1</v>
          </cell>
        </row>
        <row r="148">
          <cell r="B148" t="str">
            <v>케이블</v>
          </cell>
          <cell r="C148" t="str">
            <v>CVV-SB 2C/2.0㎟</v>
          </cell>
          <cell r="D148">
            <v>1.05</v>
          </cell>
          <cell r="E148" t="str">
            <v>m</v>
          </cell>
          <cell r="F148">
            <v>50</v>
          </cell>
          <cell r="G148">
            <v>1022</v>
          </cell>
          <cell r="I148">
            <v>993</v>
          </cell>
          <cell r="K148">
            <v>0</v>
          </cell>
          <cell r="M148">
            <v>29</v>
          </cell>
          <cell r="N148" t="str">
            <v>잡재료비</v>
          </cell>
          <cell r="O148" t="str">
            <v>배선의 5%</v>
          </cell>
          <cell r="P148">
            <v>1</v>
          </cell>
          <cell r="Q148" t="str">
            <v>식</v>
          </cell>
          <cell r="W148">
            <v>0</v>
          </cell>
          <cell r="AM148">
            <v>1</v>
          </cell>
          <cell r="AN148">
            <v>1.2</v>
          </cell>
          <cell r="AO148">
            <v>1.2</v>
          </cell>
          <cell r="AP148" t="str">
            <v>저압케이블공</v>
          </cell>
          <cell r="AQ148">
            <v>1.4E-2</v>
          </cell>
          <cell r="BB148" t="str">
            <v>전 7-10</v>
          </cell>
          <cell r="BC148">
            <v>1</v>
          </cell>
        </row>
        <row r="149">
          <cell r="B149" t="str">
            <v>케이블</v>
          </cell>
          <cell r="C149" t="str">
            <v>CPEV 5P 0.65㎟</v>
          </cell>
          <cell r="D149">
            <v>1.05</v>
          </cell>
          <cell r="E149" t="str">
            <v>m</v>
          </cell>
          <cell r="F149">
            <v>50</v>
          </cell>
          <cell r="G149">
            <v>1041</v>
          </cell>
          <cell r="I149">
            <v>1011</v>
          </cell>
          <cell r="K149">
            <v>0</v>
          </cell>
          <cell r="M149">
            <v>30</v>
          </cell>
          <cell r="N149" t="str">
            <v>잡재료비</v>
          </cell>
          <cell r="O149" t="str">
            <v>배선의 5%</v>
          </cell>
          <cell r="P149">
            <v>1</v>
          </cell>
          <cell r="Q149" t="str">
            <v>식</v>
          </cell>
          <cell r="W149">
            <v>0</v>
          </cell>
          <cell r="AM149">
            <v>2</v>
          </cell>
          <cell r="AN149">
            <v>1</v>
          </cell>
          <cell r="AO149">
            <v>1</v>
          </cell>
          <cell r="AP149" t="str">
            <v>보통인부</v>
          </cell>
          <cell r="AQ149">
            <v>1.2E-2</v>
          </cell>
          <cell r="AR149" t="str">
            <v>통신케이블공</v>
          </cell>
          <cell r="AS149">
            <v>8.0000000000000002E-3</v>
          </cell>
          <cell r="BB149" t="str">
            <v>통 3-15</v>
          </cell>
          <cell r="BC149">
            <v>1</v>
          </cell>
        </row>
        <row r="150">
          <cell r="B150" t="str">
            <v>케이블</v>
          </cell>
          <cell r="C150" t="str">
            <v>CPEV 10P 0.65㎟</v>
          </cell>
          <cell r="D150">
            <v>1.05</v>
          </cell>
          <cell r="E150" t="str">
            <v>m</v>
          </cell>
          <cell r="F150">
            <v>50</v>
          </cell>
          <cell r="G150">
            <v>1041</v>
          </cell>
          <cell r="I150">
            <v>1011</v>
          </cell>
          <cell r="K150">
            <v>0</v>
          </cell>
          <cell r="M150">
            <v>30</v>
          </cell>
          <cell r="N150" t="str">
            <v>잡재료비</v>
          </cell>
          <cell r="O150" t="str">
            <v>배선의 5%</v>
          </cell>
          <cell r="P150">
            <v>1</v>
          </cell>
          <cell r="Q150" t="str">
            <v>식</v>
          </cell>
          <cell r="W150">
            <v>0</v>
          </cell>
          <cell r="AM150">
            <v>2</v>
          </cell>
          <cell r="AN150">
            <v>1</v>
          </cell>
          <cell r="AO150">
            <v>1</v>
          </cell>
          <cell r="AP150" t="str">
            <v>보통인부</v>
          </cell>
          <cell r="AQ150">
            <v>1.2E-2</v>
          </cell>
          <cell r="AR150" t="str">
            <v>통신케이블공</v>
          </cell>
          <cell r="AS150">
            <v>8.0000000000000002E-3</v>
          </cell>
          <cell r="BB150" t="str">
            <v>통 3-15</v>
          </cell>
          <cell r="BC150">
            <v>1</v>
          </cell>
        </row>
        <row r="151">
          <cell r="B151" t="str">
            <v>케이블</v>
          </cell>
          <cell r="C151" t="str">
            <v>CPEV 20P 0.65㎟</v>
          </cell>
          <cell r="D151">
            <v>1.05</v>
          </cell>
          <cell r="E151" t="str">
            <v>m</v>
          </cell>
          <cell r="F151">
            <v>50</v>
          </cell>
          <cell r="G151">
            <v>1153</v>
          </cell>
          <cell r="I151">
            <v>1120</v>
          </cell>
          <cell r="K151">
            <v>0</v>
          </cell>
          <cell r="M151">
            <v>33</v>
          </cell>
          <cell r="N151" t="str">
            <v>잡재료비</v>
          </cell>
          <cell r="O151" t="str">
            <v>배선의 5%</v>
          </cell>
          <cell r="P151">
            <v>1</v>
          </cell>
          <cell r="Q151" t="str">
            <v>식</v>
          </cell>
          <cell r="W151">
            <v>0</v>
          </cell>
          <cell r="AM151">
            <v>2</v>
          </cell>
          <cell r="AN151">
            <v>1</v>
          </cell>
          <cell r="AO151">
            <v>1</v>
          </cell>
          <cell r="AP151" t="str">
            <v>보통인부</v>
          </cell>
          <cell r="AQ151">
            <v>1.2999999999999999E-2</v>
          </cell>
          <cell r="AR151" t="str">
            <v>통신케이블공</v>
          </cell>
          <cell r="AS151">
            <v>8.9999999999999993E-3</v>
          </cell>
          <cell r="BB151" t="str">
            <v>통 3-15</v>
          </cell>
          <cell r="BC151">
            <v>1</v>
          </cell>
        </row>
        <row r="152">
          <cell r="B152" t="str">
            <v>케이블</v>
          </cell>
          <cell r="C152" t="str">
            <v>CPEV 30P 0.65㎟</v>
          </cell>
          <cell r="D152">
            <v>1.05</v>
          </cell>
          <cell r="E152" t="str">
            <v>m</v>
          </cell>
          <cell r="F152">
            <v>50</v>
          </cell>
          <cell r="G152">
            <v>1379</v>
          </cell>
          <cell r="I152">
            <v>1339</v>
          </cell>
          <cell r="K152">
            <v>0</v>
          </cell>
          <cell r="M152">
            <v>40</v>
          </cell>
          <cell r="N152" t="str">
            <v>잡재료비</v>
          </cell>
          <cell r="O152" t="str">
            <v>배선의 5%</v>
          </cell>
          <cell r="P152">
            <v>1</v>
          </cell>
          <cell r="Q152" t="str">
            <v>식</v>
          </cell>
          <cell r="W152">
            <v>0</v>
          </cell>
          <cell r="AM152">
            <v>2</v>
          </cell>
          <cell r="AN152">
            <v>1</v>
          </cell>
          <cell r="AO152">
            <v>1</v>
          </cell>
          <cell r="AP152" t="str">
            <v>보통인부</v>
          </cell>
          <cell r="AQ152">
            <v>1.4999999999999999E-2</v>
          </cell>
          <cell r="AR152" t="str">
            <v>통신케이블공</v>
          </cell>
          <cell r="AS152">
            <v>1.0999999999999999E-2</v>
          </cell>
          <cell r="BB152" t="str">
            <v>통 3-15</v>
          </cell>
          <cell r="BC152">
            <v>1</v>
          </cell>
        </row>
        <row r="153">
          <cell r="B153" t="str">
            <v>케이블</v>
          </cell>
          <cell r="C153" t="str">
            <v>CPEV 50P 0.65㎟</v>
          </cell>
          <cell r="D153">
            <v>1.05</v>
          </cell>
          <cell r="E153" t="str">
            <v>m</v>
          </cell>
          <cell r="F153">
            <v>50</v>
          </cell>
          <cell r="G153">
            <v>1379</v>
          </cell>
          <cell r="I153">
            <v>1339</v>
          </cell>
          <cell r="K153">
            <v>0</v>
          </cell>
          <cell r="M153">
            <v>40</v>
          </cell>
          <cell r="N153" t="str">
            <v>잡재료비</v>
          </cell>
          <cell r="O153" t="str">
            <v>배선의 5%</v>
          </cell>
          <cell r="P153">
            <v>1</v>
          </cell>
          <cell r="Q153" t="str">
            <v>식</v>
          </cell>
          <cell r="W153">
            <v>0</v>
          </cell>
          <cell r="AM153">
            <v>2</v>
          </cell>
          <cell r="AN153">
            <v>1</v>
          </cell>
          <cell r="AO153">
            <v>1</v>
          </cell>
          <cell r="AP153" t="str">
            <v>보통인부</v>
          </cell>
          <cell r="AQ153">
            <v>1.4999999999999999E-2</v>
          </cell>
          <cell r="AR153" t="str">
            <v>통신케이블공</v>
          </cell>
          <cell r="AS153">
            <v>1.0999999999999999E-2</v>
          </cell>
          <cell r="BB153" t="str">
            <v>통 3-15</v>
          </cell>
          <cell r="BC153">
            <v>1</v>
          </cell>
        </row>
        <row r="154">
          <cell r="B154" t="str">
            <v>케이블</v>
          </cell>
          <cell r="C154" t="str">
            <v>CPEV 100P 0.65㎟</v>
          </cell>
          <cell r="D154">
            <v>1.05</v>
          </cell>
          <cell r="E154" t="str">
            <v>m</v>
          </cell>
          <cell r="F154">
            <v>50</v>
          </cell>
          <cell r="G154">
            <v>1583</v>
          </cell>
          <cell r="I154">
            <v>1537</v>
          </cell>
          <cell r="K154">
            <v>0</v>
          </cell>
          <cell r="M154">
            <v>46</v>
          </cell>
          <cell r="N154" t="str">
            <v>잡재료비</v>
          </cell>
          <cell r="O154" t="str">
            <v>배선의 5%</v>
          </cell>
          <cell r="P154">
            <v>1</v>
          </cell>
          <cell r="Q154" t="str">
            <v>식</v>
          </cell>
          <cell r="W154">
            <v>0</v>
          </cell>
          <cell r="AM154">
            <v>2</v>
          </cell>
          <cell r="AN154">
            <v>1</v>
          </cell>
          <cell r="AO154">
            <v>1</v>
          </cell>
          <cell r="AP154" t="str">
            <v>보통인부</v>
          </cell>
          <cell r="AQ154">
            <v>1.7500000000000002E-2</v>
          </cell>
          <cell r="AR154" t="str">
            <v>통신케이블공</v>
          </cell>
          <cell r="AS154">
            <v>1.2500000000000001E-2</v>
          </cell>
          <cell r="BB154" t="str">
            <v>통 3-15</v>
          </cell>
          <cell r="BC154">
            <v>1</v>
          </cell>
        </row>
        <row r="155">
          <cell r="B155" t="str">
            <v>케이블</v>
          </cell>
          <cell r="C155" t="str">
            <v>ECX 5C-2V</v>
          </cell>
          <cell r="D155">
            <v>1.05</v>
          </cell>
          <cell r="E155" t="str">
            <v>m</v>
          </cell>
          <cell r="F155">
            <v>50</v>
          </cell>
          <cell r="G155">
            <v>1199</v>
          </cell>
          <cell r="I155">
            <v>1165</v>
          </cell>
          <cell r="K155">
            <v>0</v>
          </cell>
          <cell r="M155">
            <v>34</v>
          </cell>
          <cell r="N155" t="str">
            <v>잡재료비</v>
          </cell>
          <cell r="O155" t="str">
            <v>배선의 5%</v>
          </cell>
          <cell r="P155">
            <v>1</v>
          </cell>
          <cell r="Q155" t="str">
            <v>식</v>
          </cell>
          <cell r="W155">
            <v>0</v>
          </cell>
          <cell r="AM155">
            <v>1</v>
          </cell>
          <cell r="AN155">
            <v>1</v>
          </cell>
          <cell r="AO155">
            <v>1</v>
          </cell>
          <cell r="AP155" t="str">
            <v>통신설비공</v>
          </cell>
          <cell r="AQ155">
            <v>1.7999999999999999E-2</v>
          </cell>
          <cell r="BB155" t="str">
            <v>통 5-89</v>
          </cell>
          <cell r="BC155">
            <v>1</v>
          </cell>
        </row>
        <row r="156">
          <cell r="B156" t="str">
            <v>케이블</v>
          </cell>
          <cell r="C156" t="str">
            <v>ECX 7C-2V</v>
          </cell>
          <cell r="D156">
            <v>1.05</v>
          </cell>
          <cell r="E156" t="str">
            <v>m</v>
          </cell>
          <cell r="F156">
            <v>50</v>
          </cell>
          <cell r="G156">
            <v>1466</v>
          </cell>
          <cell r="I156">
            <v>1424</v>
          </cell>
          <cell r="K156">
            <v>0</v>
          </cell>
          <cell r="M156">
            <v>42</v>
          </cell>
          <cell r="N156" t="str">
            <v>잡재료비</v>
          </cell>
          <cell r="O156" t="str">
            <v>배선의 5%</v>
          </cell>
          <cell r="P156">
            <v>1</v>
          </cell>
          <cell r="Q156" t="str">
            <v>식</v>
          </cell>
          <cell r="W156">
            <v>0</v>
          </cell>
          <cell r="AM156">
            <v>1</v>
          </cell>
          <cell r="AN156">
            <v>1</v>
          </cell>
          <cell r="AO156">
            <v>1</v>
          </cell>
          <cell r="AP156" t="str">
            <v>통신설비공</v>
          </cell>
          <cell r="AQ156">
            <v>2.1999999999999999E-2</v>
          </cell>
          <cell r="BB156" t="str">
            <v>통 5-89</v>
          </cell>
          <cell r="BC156">
            <v>1</v>
          </cell>
        </row>
        <row r="157">
          <cell r="A157">
            <v>53</v>
          </cell>
          <cell r="B157" t="str">
            <v>전선관</v>
          </cell>
          <cell r="C157" t="str">
            <v>ST 16C</v>
          </cell>
          <cell r="D157">
            <v>1.1000000000000001</v>
          </cell>
          <cell r="E157" t="str">
            <v>m</v>
          </cell>
          <cell r="F157">
            <v>30</v>
          </cell>
          <cell r="G157">
            <v>4971</v>
          </cell>
          <cell r="I157">
            <v>3832</v>
          </cell>
          <cell r="J157">
            <v>932</v>
          </cell>
          <cell r="K157">
            <v>1025</v>
          </cell>
          <cell r="M157">
            <v>114</v>
          </cell>
          <cell r="N157" t="str">
            <v>전선관부속자재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153</v>
          </cell>
          <cell r="Z157" t="str">
            <v>잡재료비</v>
          </cell>
          <cell r="AA157" t="str">
            <v>배관의 5%</v>
          </cell>
          <cell r="AB157">
            <v>1</v>
          </cell>
          <cell r="AC157" t="str">
            <v>식</v>
          </cell>
          <cell r="AI157">
            <v>51</v>
          </cell>
          <cell r="AM157">
            <v>1</v>
          </cell>
          <cell r="AN157">
            <v>1</v>
          </cell>
          <cell r="AO157">
            <v>1</v>
          </cell>
          <cell r="AP157" t="str">
            <v>내선전공</v>
          </cell>
          <cell r="AQ157">
            <v>0.08</v>
          </cell>
          <cell r="BB157" t="str">
            <v>전 7-1</v>
          </cell>
          <cell r="BC157">
            <v>1</v>
          </cell>
        </row>
        <row r="158">
          <cell r="A158">
            <v>54</v>
          </cell>
          <cell r="B158" t="str">
            <v>전선관</v>
          </cell>
          <cell r="C158" t="str">
            <v>ST 22C</v>
          </cell>
          <cell r="D158">
            <v>1.1000000000000001</v>
          </cell>
          <cell r="E158" t="str">
            <v>m</v>
          </cell>
          <cell r="F158">
            <v>30</v>
          </cell>
          <cell r="G158">
            <v>6739</v>
          </cell>
          <cell r="I158">
            <v>5270</v>
          </cell>
          <cell r="J158">
            <v>1192</v>
          </cell>
          <cell r="K158">
            <v>1311</v>
          </cell>
          <cell r="M158">
            <v>158</v>
          </cell>
          <cell r="N158" t="str">
            <v>전선관부속자재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196</v>
          </cell>
          <cell r="Z158" t="str">
            <v>잡재료비</v>
          </cell>
          <cell r="AA158" t="str">
            <v>배관의 5%</v>
          </cell>
          <cell r="AB158">
            <v>1</v>
          </cell>
          <cell r="AC158" t="str">
            <v>식</v>
          </cell>
          <cell r="AI158">
            <v>65</v>
          </cell>
          <cell r="AM158">
            <v>1</v>
          </cell>
          <cell r="AN158">
            <v>1</v>
          </cell>
          <cell r="AO158">
            <v>1</v>
          </cell>
          <cell r="AP158" t="str">
            <v>내선전공</v>
          </cell>
          <cell r="AQ158">
            <v>0.11</v>
          </cell>
          <cell r="BB158" t="str">
            <v>전 7-1</v>
          </cell>
          <cell r="BC158">
            <v>1</v>
          </cell>
        </row>
        <row r="159">
          <cell r="A159">
            <v>55</v>
          </cell>
          <cell r="B159" t="str">
            <v>전선관</v>
          </cell>
          <cell r="C159" t="str">
            <v>ST 28C</v>
          </cell>
          <cell r="D159">
            <v>1.1000000000000001</v>
          </cell>
          <cell r="E159" t="str">
            <v>m</v>
          </cell>
          <cell r="F159">
            <v>30</v>
          </cell>
          <cell r="G159">
            <v>8630</v>
          </cell>
          <cell r="I159">
            <v>6707</v>
          </cell>
          <cell r="J159">
            <v>1566</v>
          </cell>
          <cell r="K159">
            <v>1722</v>
          </cell>
          <cell r="M159">
            <v>201</v>
          </cell>
          <cell r="N159" t="str">
            <v>전선관부속자재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258</v>
          </cell>
          <cell r="Z159" t="str">
            <v>잡재료비</v>
          </cell>
          <cell r="AA159" t="str">
            <v>배관의 5%</v>
          </cell>
          <cell r="AB159">
            <v>1</v>
          </cell>
          <cell r="AC159" t="str">
            <v>식</v>
          </cell>
          <cell r="AI159">
            <v>86</v>
          </cell>
          <cell r="AM159">
            <v>1</v>
          </cell>
          <cell r="AN159">
            <v>1</v>
          </cell>
          <cell r="AO159">
            <v>1</v>
          </cell>
          <cell r="AP159" t="str">
            <v>내선전공</v>
          </cell>
          <cell r="AQ159">
            <v>0.14000000000000001</v>
          </cell>
          <cell r="BB159" t="str">
            <v>전 7-1</v>
          </cell>
          <cell r="BC159">
            <v>1</v>
          </cell>
        </row>
        <row r="160">
          <cell r="A160">
            <v>56</v>
          </cell>
          <cell r="B160" t="str">
            <v>전선관</v>
          </cell>
          <cell r="C160" t="str">
            <v>ST 36C</v>
          </cell>
          <cell r="D160">
            <v>1.1000000000000001</v>
          </cell>
          <cell r="E160" t="str">
            <v>m</v>
          </cell>
          <cell r="F160">
            <v>30</v>
          </cell>
          <cell r="G160">
            <v>11982</v>
          </cell>
          <cell r="I160">
            <v>9582</v>
          </cell>
          <cell r="J160">
            <v>1921</v>
          </cell>
          <cell r="K160">
            <v>2113</v>
          </cell>
          <cell r="M160">
            <v>287</v>
          </cell>
          <cell r="N160" t="str">
            <v>전선관부속자재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316</v>
          </cell>
          <cell r="Z160" t="str">
            <v>잡재료비</v>
          </cell>
          <cell r="AA160" t="str">
            <v>배관의 5%</v>
          </cell>
          <cell r="AB160">
            <v>1</v>
          </cell>
          <cell r="AC160" t="str">
            <v>식</v>
          </cell>
          <cell r="AI160">
            <v>105</v>
          </cell>
          <cell r="AM160">
            <v>1</v>
          </cell>
          <cell r="AN160">
            <v>1</v>
          </cell>
          <cell r="AO160">
            <v>1</v>
          </cell>
          <cell r="AP160" t="str">
            <v>내선전공</v>
          </cell>
          <cell r="AQ160">
            <v>0.2</v>
          </cell>
          <cell r="BB160" t="str">
            <v>전 7-1</v>
          </cell>
          <cell r="BC160">
            <v>1</v>
          </cell>
        </row>
        <row r="161">
          <cell r="A161">
            <v>57</v>
          </cell>
          <cell r="B161" t="str">
            <v>전선관</v>
          </cell>
          <cell r="C161" t="str">
            <v>ST 42C</v>
          </cell>
          <cell r="D161">
            <v>1.1000000000000001</v>
          </cell>
          <cell r="E161" t="str">
            <v>m</v>
          </cell>
          <cell r="F161">
            <v>30</v>
          </cell>
          <cell r="G161">
            <v>14782</v>
          </cell>
          <cell r="I161">
            <v>11977</v>
          </cell>
          <cell r="J161">
            <v>2224</v>
          </cell>
          <cell r="K161">
            <v>2446</v>
          </cell>
          <cell r="M161">
            <v>359</v>
          </cell>
          <cell r="N161" t="str">
            <v>전선관부속자재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366</v>
          </cell>
          <cell r="Z161" t="str">
            <v>잡재료비</v>
          </cell>
          <cell r="AA161" t="str">
            <v>배관의 5%</v>
          </cell>
          <cell r="AB161">
            <v>1</v>
          </cell>
          <cell r="AC161" t="str">
            <v>식</v>
          </cell>
          <cell r="AI161">
            <v>122</v>
          </cell>
          <cell r="AM161">
            <v>1</v>
          </cell>
          <cell r="AN161">
            <v>1</v>
          </cell>
          <cell r="AO161">
            <v>1</v>
          </cell>
          <cell r="AP161" t="str">
            <v>내선전공</v>
          </cell>
          <cell r="AQ161">
            <v>0.25</v>
          </cell>
          <cell r="BB161" t="str">
            <v>전 7-1</v>
          </cell>
          <cell r="BC161">
            <v>1</v>
          </cell>
        </row>
        <row r="162">
          <cell r="A162">
            <v>58</v>
          </cell>
          <cell r="B162" t="str">
            <v>전선관</v>
          </cell>
          <cell r="C162" t="str">
            <v>ST 54C</v>
          </cell>
          <cell r="D162">
            <v>1.1000000000000001</v>
          </cell>
          <cell r="E162" t="str">
            <v>m</v>
          </cell>
          <cell r="F162">
            <v>30</v>
          </cell>
          <cell r="G162">
            <v>20191</v>
          </cell>
          <cell r="I162">
            <v>16289</v>
          </cell>
          <cell r="J162">
            <v>3104</v>
          </cell>
          <cell r="K162">
            <v>3414</v>
          </cell>
          <cell r="M162">
            <v>488</v>
          </cell>
          <cell r="N162" t="str">
            <v>전선관부속자재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512</v>
          </cell>
          <cell r="Z162" t="str">
            <v>잡재료비</v>
          </cell>
          <cell r="AA162" t="str">
            <v>배관의 5%</v>
          </cell>
          <cell r="AB162">
            <v>1</v>
          </cell>
          <cell r="AC162" t="str">
            <v>식</v>
          </cell>
          <cell r="AI162">
            <v>170</v>
          </cell>
          <cell r="AM162">
            <v>1</v>
          </cell>
          <cell r="AN162">
            <v>1</v>
          </cell>
          <cell r="AO162">
            <v>1</v>
          </cell>
          <cell r="AP162" t="str">
            <v>내선전공</v>
          </cell>
          <cell r="AQ162">
            <v>0.34</v>
          </cell>
          <cell r="BB162" t="str">
            <v>전 7-1</v>
          </cell>
          <cell r="BC162">
            <v>1</v>
          </cell>
        </row>
        <row r="163">
          <cell r="A163">
            <v>59</v>
          </cell>
          <cell r="B163" t="str">
            <v>전선관</v>
          </cell>
          <cell r="C163" t="str">
            <v>ST 70C</v>
          </cell>
          <cell r="D163">
            <v>1.1000000000000001</v>
          </cell>
          <cell r="E163" t="str">
            <v>m</v>
          </cell>
          <cell r="F163">
            <v>30</v>
          </cell>
          <cell r="G163">
            <v>26057</v>
          </cell>
          <cell r="I163">
            <v>21080</v>
          </cell>
          <cell r="J163">
            <v>3950</v>
          </cell>
          <cell r="K163">
            <v>4345</v>
          </cell>
          <cell r="M163">
            <v>632</v>
          </cell>
          <cell r="N163" t="str">
            <v>전선관부속자재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651</v>
          </cell>
          <cell r="Z163" t="str">
            <v>잡재료비</v>
          </cell>
          <cell r="AA163" t="str">
            <v>배관의 5%</v>
          </cell>
          <cell r="AB163">
            <v>1</v>
          </cell>
          <cell r="AC163" t="str">
            <v>식</v>
          </cell>
          <cell r="AI163">
            <v>217</v>
          </cell>
          <cell r="AM163">
            <v>1</v>
          </cell>
          <cell r="AN163">
            <v>1</v>
          </cell>
          <cell r="AO163">
            <v>1</v>
          </cell>
          <cell r="AP163" t="str">
            <v>내선전공</v>
          </cell>
          <cell r="AQ163">
            <v>0.44</v>
          </cell>
          <cell r="BB163" t="str">
            <v>전 7-1</v>
          </cell>
          <cell r="BC163">
            <v>1</v>
          </cell>
        </row>
        <row r="164">
          <cell r="B164" t="str">
            <v>전선관</v>
          </cell>
          <cell r="C164" t="str">
            <v>ST 82C</v>
          </cell>
          <cell r="D164">
            <v>1.1000000000000001</v>
          </cell>
          <cell r="E164" t="str">
            <v>m</v>
          </cell>
          <cell r="F164">
            <v>30</v>
          </cell>
          <cell r="G164">
            <v>26647</v>
          </cell>
          <cell r="I164">
            <v>25871</v>
          </cell>
          <cell r="K164">
            <v>0</v>
          </cell>
          <cell r="M164">
            <v>776</v>
          </cell>
          <cell r="N164" t="str">
            <v>전선관부속자재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0</v>
          </cell>
          <cell r="Z164" t="str">
            <v>잡재료비</v>
          </cell>
          <cell r="AA164" t="str">
            <v>배관의 5%</v>
          </cell>
          <cell r="AB164">
            <v>1</v>
          </cell>
          <cell r="AC164" t="str">
            <v>식</v>
          </cell>
          <cell r="AI164">
            <v>0</v>
          </cell>
          <cell r="AM164">
            <v>1</v>
          </cell>
          <cell r="AN164">
            <v>1</v>
          </cell>
          <cell r="AO164">
            <v>1</v>
          </cell>
          <cell r="AP164" t="str">
            <v>내선전공</v>
          </cell>
          <cell r="AQ164">
            <v>0.54</v>
          </cell>
          <cell r="BB164" t="str">
            <v>전 7-1</v>
          </cell>
          <cell r="BC164">
            <v>1</v>
          </cell>
        </row>
        <row r="165">
          <cell r="A165">
            <v>60</v>
          </cell>
          <cell r="B165" t="str">
            <v>전선관</v>
          </cell>
          <cell r="C165" t="str">
            <v>ST 104C</v>
          </cell>
          <cell r="D165">
            <v>1.1000000000000001</v>
          </cell>
          <cell r="E165" t="str">
            <v>m</v>
          </cell>
          <cell r="F165">
            <v>30</v>
          </cell>
          <cell r="G165">
            <v>42825</v>
          </cell>
          <cell r="I165">
            <v>34016</v>
          </cell>
          <cell r="J165">
            <v>7081</v>
          </cell>
          <cell r="K165">
            <v>7789</v>
          </cell>
          <cell r="M165">
            <v>1020</v>
          </cell>
          <cell r="N165" t="str">
            <v>전선관부속자재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1168</v>
          </cell>
          <cell r="Z165" t="str">
            <v>잡재료비</v>
          </cell>
          <cell r="AA165" t="str">
            <v>배관의 5%</v>
          </cell>
          <cell r="AB165">
            <v>1</v>
          </cell>
          <cell r="AC165" t="str">
            <v>식</v>
          </cell>
          <cell r="AI165">
            <v>389</v>
          </cell>
          <cell r="AM165">
            <v>1</v>
          </cell>
          <cell r="AN165">
            <v>1</v>
          </cell>
          <cell r="AO165">
            <v>1</v>
          </cell>
          <cell r="AP165" t="str">
            <v>내선전공</v>
          </cell>
          <cell r="AQ165">
            <v>0.71</v>
          </cell>
          <cell r="BB165" t="str">
            <v>전 7-1</v>
          </cell>
          <cell r="BC165">
            <v>1</v>
          </cell>
        </row>
        <row r="166">
          <cell r="A166">
            <v>61</v>
          </cell>
          <cell r="B166" t="str">
            <v>가요전선관</v>
          </cell>
          <cell r="C166" t="str">
            <v>1종 방수 16C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3836</v>
          </cell>
          <cell r="I166">
            <v>2347</v>
          </cell>
          <cell r="J166">
            <v>1290</v>
          </cell>
          <cell r="K166">
            <v>1419</v>
          </cell>
          <cell r="M166">
            <v>70</v>
          </cell>
          <cell r="N166" t="str">
            <v>전선관부속자재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212</v>
          </cell>
          <cell r="Z166" t="str">
            <v>잡재료비</v>
          </cell>
          <cell r="AA166" t="str">
            <v>배관의 5%</v>
          </cell>
          <cell r="AB166">
            <v>1</v>
          </cell>
          <cell r="AC166" t="str">
            <v>식</v>
          </cell>
          <cell r="AI166">
            <v>70</v>
          </cell>
          <cell r="AM166">
            <v>1</v>
          </cell>
          <cell r="AN166">
            <v>1</v>
          </cell>
          <cell r="AO166">
            <v>1</v>
          </cell>
          <cell r="AP166" t="str">
            <v>내선전공</v>
          </cell>
          <cell r="AQ166">
            <v>4.9000000000000002E-2</v>
          </cell>
          <cell r="BB166" t="str">
            <v>전 7-1</v>
          </cell>
          <cell r="BC166">
            <v>1</v>
          </cell>
        </row>
        <row r="167">
          <cell r="A167">
            <v>62</v>
          </cell>
          <cell r="B167" t="str">
            <v>가요전선관</v>
          </cell>
          <cell r="C167" t="str">
            <v>1종 방수 22C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4824</v>
          </cell>
          <cell r="I167">
            <v>3018</v>
          </cell>
          <cell r="J167">
            <v>1560</v>
          </cell>
          <cell r="K167">
            <v>1716</v>
          </cell>
          <cell r="M167">
            <v>90</v>
          </cell>
          <cell r="N167" t="str">
            <v>전선관부속자재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257</v>
          </cell>
          <cell r="Z167" t="str">
            <v>잡재료비</v>
          </cell>
          <cell r="AA167" t="str">
            <v>배관의 5%</v>
          </cell>
          <cell r="AB167">
            <v>1</v>
          </cell>
          <cell r="AC167" t="str">
            <v>식</v>
          </cell>
          <cell r="AI167">
            <v>85</v>
          </cell>
          <cell r="AM167">
            <v>1</v>
          </cell>
          <cell r="AN167">
            <v>1</v>
          </cell>
          <cell r="AO167">
            <v>1</v>
          </cell>
          <cell r="AP167" t="str">
            <v>내선전공</v>
          </cell>
          <cell r="AQ167">
            <v>6.3E-2</v>
          </cell>
          <cell r="BB167" t="str">
            <v>전 7-1</v>
          </cell>
          <cell r="BC167">
            <v>1</v>
          </cell>
        </row>
        <row r="168">
          <cell r="A168">
            <v>63</v>
          </cell>
          <cell r="B168" t="str">
            <v>가요전선관</v>
          </cell>
          <cell r="C168" t="str">
            <v>1종 방수 28C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5845</v>
          </cell>
          <cell r="I168">
            <v>3689</v>
          </cell>
          <cell r="J168">
            <v>1860</v>
          </cell>
          <cell r="K168">
            <v>2046</v>
          </cell>
          <cell r="M168">
            <v>110</v>
          </cell>
          <cell r="N168" t="str">
            <v>전선관부속자재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306</v>
          </cell>
          <cell r="Z168" t="str">
            <v>잡재료비</v>
          </cell>
          <cell r="AA168" t="str">
            <v>배관의 5%</v>
          </cell>
          <cell r="AB168">
            <v>1</v>
          </cell>
          <cell r="AC168" t="str">
            <v>식</v>
          </cell>
          <cell r="AI168">
            <v>102</v>
          </cell>
          <cell r="AM168">
            <v>1</v>
          </cell>
          <cell r="AN168">
            <v>1</v>
          </cell>
          <cell r="AO168">
            <v>1</v>
          </cell>
          <cell r="AP168" t="str">
            <v>내선전공</v>
          </cell>
          <cell r="AQ168">
            <v>7.6999999999999999E-2</v>
          </cell>
          <cell r="BB168" t="str">
            <v>전 7-1</v>
          </cell>
          <cell r="BC168">
            <v>1</v>
          </cell>
        </row>
        <row r="169">
          <cell r="B169" t="str">
            <v>가요전선관</v>
          </cell>
          <cell r="C169" t="str">
            <v>1종 방수 36C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4489</v>
          </cell>
          <cell r="I169">
            <v>4359</v>
          </cell>
          <cell r="K169">
            <v>0</v>
          </cell>
          <cell r="M169">
            <v>130</v>
          </cell>
          <cell r="N169" t="str">
            <v>전선관부속자재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0</v>
          </cell>
          <cell r="Z169" t="str">
            <v>잡재료비</v>
          </cell>
          <cell r="AA169" t="str">
            <v>배관의 5%</v>
          </cell>
          <cell r="AB169">
            <v>1</v>
          </cell>
          <cell r="AC169" t="str">
            <v>식</v>
          </cell>
          <cell r="AI169">
            <v>0</v>
          </cell>
          <cell r="AM169">
            <v>1</v>
          </cell>
          <cell r="AN169">
            <v>1</v>
          </cell>
          <cell r="AO169">
            <v>1</v>
          </cell>
          <cell r="AP169" t="str">
            <v>내선전공</v>
          </cell>
          <cell r="AQ169">
            <v>9.0999999999999998E-2</v>
          </cell>
          <cell r="BB169" t="str">
            <v>전 7-1</v>
          </cell>
          <cell r="BC169">
            <v>1</v>
          </cell>
        </row>
        <row r="170">
          <cell r="B170" t="str">
            <v>가요전선관</v>
          </cell>
          <cell r="C170" t="str">
            <v>1종 방수 42C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6414</v>
          </cell>
          <cell r="I170">
            <v>6228</v>
          </cell>
          <cell r="K170">
            <v>0</v>
          </cell>
          <cell r="M170">
            <v>186</v>
          </cell>
          <cell r="N170" t="str">
            <v>전선관부속자재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0</v>
          </cell>
          <cell r="Z170" t="str">
            <v>잡재료비</v>
          </cell>
          <cell r="AA170" t="str">
            <v>배관의 5%</v>
          </cell>
          <cell r="AB170">
            <v>1</v>
          </cell>
          <cell r="AC170" t="str">
            <v>식</v>
          </cell>
          <cell r="AI170">
            <v>0</v>
          </cell>
          <cell r="AM170">
            <v>1</v>
          </cell>
          <cell r="AN170">
            <v>1</v>
          </cell>
          <cell r="AO170">
            <v>1</v>
          </cell>
          <cell r="AP170" t="str">
            <v>내선전공</v>
          </cell>
          <cell r="AQ170">
            <v>0.13</v>
          </cell>
          <cell r="BB170" t="str">
            <v>전 7-1</v>
          </cell>
          <cell r="BC170">
            <v>1</v>
          </cell>
        </row>
        <row r="171">
          <cell r="B171" t="str">
            <v>가요전선관</v>
          </cell>
          <cell r="C171" t="str">
            <v>1종 방수 54C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7401</v>
          </cell>
          <cell r="I171">
            <v>7186</v>
          </cell>
          <cell r="K171">
            <v>0</v>
          </cell>
          <cell r="M171">
            <v>215</v>
          </cell>
          <cell r="N171" t="str">
            <v>전선관부속자재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0</v>
          </cell>
          <cell r="Z171" t="str">
            <v>잡재료비</v>
          </cell>
          <cell r="AA171" t="str">
            <v>배관의 5%</v>
          </cell>
          <cell r="AB171">
            <v>1</v>
          </cell>
          <cell r="AC171" t="str">
            <v>식</v>
          </cell>
          <cell r="AI171">
            <v>0</v>
          </cell>
          <cell r="AM171">
            <v>1</v>
          </cell>
          <cell r="AN171">
            <v>1</v>
          </cell>
          <cell r="AO171">
            <v>1</v>
          </cell>
          <cell r="AP171" t="str">
            <v>내선전공</v>
          </cell>
          <cell r="AQ171">
            <v>0.15</v>
          </cell>
          <cell r="BB171" t="str">
            <v>전 7-1</v>
          </cell>
          <cell r="BC171">
            <v>1</v>
          </cell>
        </row>
        <row r="172">
          <cell r="A172">
            <v>64</v>
          </cell>
          <cell r="B172" t="str">
            <v>가요전선관</v>
          </cell>
          <cell r="C172" t="str">
            <v>1종 방수 70C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22053</v>
          </cell>
          <cell r="I172">
            <v>7186</v>
          </cell>
          <cell r="J172">
            <v>13320</v>
          </cell>
          <cell r="K172">
            <v>14652</v>
          </cell>
          <cell r="M172">
            <v>215</v>
          </cell>
          <cell r="N172" t="str">
            <v>전선관부속자재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2197</v>
          </cell>
          <cell r="Z172" t="str">
            <v>잡재료비</v>
          </cell>
          <cell r="AA172" t="str">
            <v>배관의 5%</v>
          </cell>
          <cell r="AB172">
            <v>1</v>
          </cell>
          <cell r="AC172" t="str">
            <v>식</v>
          </cell>
          <cell r="AI172">
            <v>732</v>
          </cell>
          <cell r="AM172">
            <v>1</v>
          </cell>
          <cell r="AN172">
            <v>1</v>
          </cell>
          <cell r="AO172">
            <v>1</v>
          </cell>
          <cell r="AP172" t="str">
            <v>내선전공</v>
          </cell>
          <cell r="AQ172">
            <v>0.15</v>
          </cell>
          <cell r="BB172" t="str">
            <v>전 7-1</v>
          </cell>
          <cell r="BC172">
            <v>1</v>
          </cell>
        </row>
        <row r="173">
          <cell r="B173" t="str">
            <v>가요전선관</v>
          </cell>
          <cell r="C173" t="str">
            <v>1종 방수 82C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7401</v>
          </cell>
          <cell r="I173">
            <v>7186</v>
          </cell>
          <cell r="K173">
            <v>0</v>
          </cell>
          <cell r="M173">
            <v>215</v>
          </cell>
          <cell r="N173" t="str">
            <v>전선관부속자재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0</v>
          </cell>
          <cell r="Z173" t="str">
            <v>잡재료비</v>
          </cell>
          <cell r="AA173" t="str">
            <v>배관의 5%</v>
          </cell>
          <cell r="AB173">
            <v>1</v>
          </cell>
          <cell r="AC173" t="str">
            <v>식</v>
          </cell>
          <cell r="AI173">
            <v>0</v>
          </cell>
          <cell r="AM173">
            <v>1</v>
          </cell>
          <cell r="AN173">
            <v>1</v>
          </cell>
          <cell r="AO173">
            <v>1</v>
          </cell>
          <cell r="AP173" t="str">
            <v>내선전공</v>
          </cell>
          <cell r="AQ173">
            <v>0.15</v>
          </cell>
          <cell r="BB173" t="str">
            <v>전 7-1</v>
          </cell>
          <cell r="BC173">
            <v>1</v>
          </cell>
        </row>
        <row r="174">
          <cell r="A174">
            <v>65</v>
          </cell>
          <cell r="B174" t="str">
            <v>가요전선관</v>
          </cell>
          <cell r="C174" t="str">
            <v>1종 방수 104C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36353</v>
          </cell>
          <cell r="I174">
            <v>7186</v>
          </cell>
          <cell r="J174">
            <v>26320</v>
          </cell>
          <cell r="K174">
            <v>28952</v>
          </cell>
          <cell r="M174">
            <v>215</v>
          </cell>
          <cell r="N174" t="str">
            <v>전선관부속자재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4342</v>
          </cell>
          <cell r="Z174" t="str">
            <v>잡재료비</v>
          </cell>
          <cell r="AA174" t="str">
            <v>배관의 5%</v>
          </cell>
          <cell r="AB174">
            <v>1</v>
          </cell>
          <cell r="AC174" t="str">
            <v>식</v>
          </cell>
          <cell r="AI174">
            <v>1447</v>
          </cell>
          <cell r="AM174">
            <v>1</v>
          </cell>
          <cell r="AN174">
            <v>1</v>
          </cell>
          <cell r="AO174">
            <v>1</v>
          </cell>
          <cell r="AP174" t="str">
            <v>내선전공</v>
          </cell>
          <cell r="AQ174">
            <v>0.15</v>
          </cell>
          <cell r="BB174" t="str">
            <v>전 7-1</v>
          </cell>
          <cell r="BC174">
            <v>1</v>
          </cell>
        </row>
        <row r="175">
          <cell r="A175">
            <v>66</v>
          </cell>
          <cell r="B175" t="str">
            <v>가요전선관</v>
          </cell>
          <cell r="C175" t="str">
            <v>1종 비방수 16C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3110</v>
          </cell>
          <cell r="I175">
            <v>2347</v>
          </cell>
          <cell r="J175">
            <v>630</v>
          </cell>
          <cell r="K175">
            <v>693</v>
          </cell>
          <cell r="M175">
            <v>70</v>
          </cell>
          <cell r="N175" t="str">
            <v>전선관부속자재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103</v>
          </cell>
          <cell r="Z175" t="str">
            <v>잡재료비</v>
          </cell>
          <cell r="AA175" t="str">
            <v>배관의 5%</v>
          </cell>
          <cell r="AB175">
            <v>1</v>
          </cell>
          <cell r="AC175" t="str">
            <v>식</v>
          </cell>
          <cell r="AI175">
            <v>34</v>
          </cell>
          <cell r="AM175">
            <v>1</v>
          </cell>
          <cell r="AN175">
            <v>1</v>
          </cell>
          <cell r="AO175">
            <v>1</v>
          </cell>
          <cell r="AP175" t="str">
            <v>내선전공</v>
          </cell>
          <cell r="AQ175">
            <v>4.9000000000000002E-2</v>
          </cell>
          <cell r="BB175" t="str">
            <v>전 7-1</v>
          </cell>
          <cell r="BC175">
            <v>1</v>
          </cell>
        </row>
        <row r="176">
          <cell r="A176">
            <v>67</v>
          </cell>
          <cell r="B176" t="str">
            <v>가요전선관</v>
          </cell>
          <cell r="C176" t="str">
            <v>1종 비방수 22C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4010</v>
          </cell>
          <cell r="I176">
            <v>3018</v>
          </cell>
          <cell r="J176">
            <v>820</v>
          </cell>
          <cell r="K176">
            <v>902</v>
          </cell>
          <cell r="M176">
            <v>90</v>
          </cell>
          <cell r="N176" t="str">
            <v>전선관부속자재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135</v>
          </cell>
          <cell r="Z176" t="str">
            <v>잡재료비</v>
          </cell>
          <cell r="AA176" t="str">
            <v>배관의 5%</v>
          </cell>
          <cell r="AB176">
            <v>1</v>
          </cell>
          <cell r="AC176" t="str">
            <v>식</v>
          </cell>
          <cell r="AI176">
            <v>45</v>
          </cell>
          <cell r="AM176">
            <v>1</v>
          </cell>
          <cell r="AN176">
            <v>1</v>
          </cell>
          <cell r="AO176">
            <v>1</v>
          </cell>
          <cell r="AP176" t="str">
            <v>내선전공</v>
          </cell>
          <cell r="AQ176">
            <v>6.3E-2</v>
          </cell>
          <cell r="BB176" t="str">
            <v>전 7-1</v>
          </cell>
          <cell r="BC176">
            <v>1</v>
          </cell>
        </row>
        <row r="177">
          <cell r="A177">
            <v>68</v>
          </cell>
          <cell r="B177" t="str">
            <v>전선관</v>
          </cell>
          <cell r="C177" t="str">
            <v>HI-PVC 16C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2760</v>
          </cell>
          <cell r="I177">
            <v>2395</v>
          </cell>
          <cell r="J177">
            <v>268</v>
          </cell>
          <cell r="K177">
            <v>294</v>
          </cell>
          <cell r="M177">
            <v>71</v>
          </cell>
          <cell r="N177" t="str">
            <v>전선관부속자재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44</v>
          </cell>
          <cell r="Z177" t="str">
            <v>잡재료비</v>
          </cell>
          <cell r="AA177" t="str">
            <v>배관의 5%</v>
          </cell>
          <cell r="AB177">
            <v>1</v>
          </cell>
          <cell r="AC177" t="str">
            <v>식</v>
          </cell>
          <cell r="AI177">
            <v>14</v>
          </cell>
          <cell r="AM177">
            <v>1</v>
          </cell>
          <cell r="AN177">
            <v>1</v>
          </cell>
          <cell r="AO177">
            <v>1</v>
          </cell>
          <cell r="AP177" t="str">
            <v>내선전공</v>
          </cell>
          <cell r="AQ177">
            <v>0.05</v>
          </cell>
          <cell r="BB177" t="str">
            <v>전 7-1</v>
          </cell>
          <cell r="BC177">
            <v>1</v>
          </cell>
        </row>
        <row r="178">
          <cell r="B178" t="str">
            <v>전선관</v>
          </cell>
          <cell r="C178" t="str">
            <v>HI-PVC 22C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2960</v>
          </cell>
          <cell r="I178">
            <v>2874</v>
          </cell>
          <cell r="K178">
            <v>0</v>
          </cell>
          <cell r="M178">
            <v>86</v>
          </cell>
          <cell r="N178" t="str">
            <v>전선관부속자재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0</v>
          </cell>
          <cell r="Z178" t="str">
            <v>잡재료비</v>
          </cell>
          <cell r="AA178" t="str">
            <v>배관의 5%</v>
          </cell>
          <cell r="AB178">
            <v>1</v>
          </cell>
          <cell r="AC178" t="str">
            <v>식</v>
          </cell>
          <cell r="AI178">
            <v>0</v>
          </cell>
          <cell r="AM178">
            <v>1</v>
          </cell>
          <cell r="AN178">
            <v>1</v>
          </cell>
          <cell r="AO178">
            <v>1</v>
          </cell>
          <cell r="AP178" t="str">
            <v>내선전공</v>
          </cell>
          <cell r="AQ178">
            <v>0.06</v>
          </cell>
          <cell r="BB178" t="str">
            <v>전 7-1</v>
          </cell>
          <cell r="BC178">
            <v>1</v>
          </cell>
        </row>
        <row r="179">
          <cell r="A179">
            <v>69</v>
          </cell>
          <cell r="B179" t="str">
            <v>전선관</v>
          </cell>
          <cell r="C179" t="str">
            <v>HI-PVC 28C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4632</v>
          </cell>
          <cell r="I179">
            <v>3832</v>
          </cell>
          <cell r="J179">
            <v>624</v>
          </cell>
          <cell r="K179">
            <v>686</v>
          </cell>
          <cell r="M179">
            <v>114</v>
          </cell>
          <cell r="N179" t="str">
            <v>전선관부속자재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102</v>
          </cell>
          <cell r="Z179" t="str">
            <v>잡재료비</v>
          </cell>
          <cell r="AA179" t="str">
            <v>배관의 5%</v>
          </cell>
          <cell r="AB179">
            <v>1</v>
          </cell>
          <cell r="AC179" t="str">
            <v>식</v>
          </cell>
          <cell r="AI179">
            <v>34</v>
          </cell>
          <cell r="AM179">
            <v>1</v>
          </cell>
          <cell r="AN179">
            <v>1</v>
          </cell>
          <cell r="AO179">
            <v>1</v>
          </cell>
          <cell r="AP179" t="str">
            <v>내선전공</v>
          </cell>
          <cell r="AQ179">
            <v>0.08</v>
          </cell>
          <cell r="BB179" t="str">
            <v>전 7-1</v>
          </cell>
          <cell r="BC179">
            <v>1</v>
          </cell>
        </row>
        <row r="180">
          <cell r="A180">
            <v>70</v>
          </cell>
          <cell r="B180" t="str">
            <v>전선관</v>
          </cell>
          <cell r="C180" t="str">
            <v>HI-PVC 36C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5927</v>
          </cell>
          <cell r="I180">
            <v>4791</v>
          </cell>
          <cell r="J180">
            <v>903</v>
          </cell>
          <cell r="K180">
            <v>993</v>
          </cell>
          <cell r="M180">
            <v>143</v>
          </cell>
          <cell r="N180" t="str">
            <v>전선관부속자재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148</v>
          </cell>
          <cell r="Z180" t="str">
            <v>잡재료비</v>
          </cell>
          <cell r="AA180" t="str">
            <v>배관의 5%</v>
          </cell>
          <cell r="AB180">
            <v>1</v>
          </cell>
          <cell r="AC180" t="str">
            <v>식</v>
          </cell>
          <cell r="AI180">
            <v>49</v>
          </cell>
          <cell r="AM180">
            <v>1</v>
          </cell>
          <cell r="AN180">
            <v>1</v>
          </cell>
          <cell r="AO180">
            <v>1</v>
          </cell>
          <cell r="AP180" t="str">
            <v>내선전공</v>
          </cell>
          <cell r="AQ180">
            <v>0.1</v>
          </cell>
          <cell r="BB180" t="str">
            <v>전 7-1</v>
          </cell>
          <cell r="BC180">
            <v>1</v>
          </cell>
        </row>
        <row r="181">
          <cell r="B181" t="str">
            <v>전선관</v>
          </cell>
          <cell r="C181" t="str">
            <v>HI-PVC 42C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6414</v>
          </cell>
          <cell r="I181">
            <v>6228</v>
          </cell>
          <cell r="K181">
            <v>0</v>
          </cell>
          <cell r="M181">
            <v>186</v>
          </cell>
          <cell r="N181" t="str">
            <v>전선관부속자재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0</v>
          </cell>
          <cell r="Z181" t="str">
            <v>잡재료비</v>
          </cell>
          <cell r="AA181" t="str">
            <v>배관의 5%</v>
          </cell>
          <cell r="AB181">
            <v>1</v>
          </cell>
          <cell r="AC181" t="str">
            <v>식</v>
          </cell>
          <cell r="AI181">
            <v>0</v>
          </cell>
          <cell r="AM181">
            <v>1</v>
          </cell>
          <cell r="AN181">
            <v>1</v>
          </cell>
          <cell r="AO181">
            <v>1</v>
          </cell>
          <cell r="AP181" t="str">
            <v>내선전공</v>
          </cell>
          <cell r="AQ181">
            <v>0.13</v>
          </cell>
          <cell r="BB181" t="str">
            <v>전 7-1</v>
          </cell>
          <cell r="BC181">
            <v>1</v>
          </cell>
        </row>
        <row r="182">
          <cell r="B182" t="str">
            <v>전선관</v>
          </cell>
          <cell r="C182" t="str">
            <v>HI-PVC 54C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9376</v>
          </cell>
          <cell r="I182">
            <v>9103</v>
          </cell>
          <cell r="K182">
            <v>0</v>
          </cell>
          <cell r="M182">
            <v>273</v>
          </cell>
          <cell r="N182" t="str">
            <v>전선관부속자재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0</v>
          </cell>
          <cell r="Z182" t="str">
            <v>잡재료비</v>
          </cell>
          <cell r="AA182" t="str">
            <v>배관의 5%</v>
          </cell>
          <cell r="AB182">
            <v>1</v>
          </cell>
          <cell r="AC182" t="str">
            <v>식</v>
          </cell>
          <cell r="AI182">
            <v>0</v>
          </cell>
          <cell r="AM182">
            <v>1</v>
          </cell>
          <cell r="AN182">
            <v>1</v>
          </cell>
          <cell r="AO182">
            <v>1</v>
          </cell>
          <cell r="AP182" t="str">
            <v>내선전공</v>
          </cell>
          <cell r="AQ182">
            <v>0.19</v>
          </cell>
          <cell r="BB182" t="str">
            <v>전 7-1</v>
          </cell>
          <cell r="BC182">
            <v>1</v>
          </cell>
        </row>
        <row r="183">
          <cell r="B183" t="str">
            <v>전선관</v>
          </cell>
          <cell r="C183" t="str">
            <v>HI-PVC 70C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13817</v>
          </cell>
          <cell r="I183">
            <v>13415</v>
          </cell>
          <cell r="K183">
            <v>0</v>
          </cell>
          <cell r="M183">
            <v>402</v>
          </cell>
          <cell r="N183" t="str">
            <v>전선관부속자재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0</v>
          </cell>
          <cell r="Z183" t="str">
            <v>잡재료비</v>
          </cell>
          <cell r="AA183" t="str">
            <v>배관의 5%</v>
          </cell>
          <cell r="AB183">
            <v>1</v>
          </cell>
          <cell r="AC183" t="str">
            <v>식</v>
          </cell>
          <cell r="AI183">
            <v>0</v>
          </cell>
          <cell r="AM183">
            <v>1</v>
          </cell>
          <cell r="AN183">
            <v>1</v>
          </cell>
          <cell r="AO183">
            <v>1</v>
          </cell>
          <cell r="AP183" t="str">
            <v>내선전공</v>
          </cell>
          <cell r="AQ183">
            <v>0.28000000000000003</v>
          </cell>
          <cell r="BB183" t="str">
            <v>전 7-1</v>
          </cell>
          <cell r="BC183">
            <v>1</v>
          </cell>
        </row>
        <row r="184">
          <cell r="B184" t="str">
            <v>전선관</v>
          </cell>
          <cell r="C184" t="str">
            <v>HI-PVC 82C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18258</v>
          </cell>
          <cell r="I184">
            <v>17727</v>
          </cell>
          <cell r="K184">
            <v>0</v>
          </cell>
          <cell r="M184">
            <v>531</v>
          </cell>
          <cell r="N184" t="str">
            <v>전선관부속자재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0</v>
          </cell>
          <cell r="Z184" t="str">
            <v>잡재료비</v>
          </cell>
          <cell r="AA184" t="str">
            <v>배관의 5%</v>
          </cell>
          <cell r="AB184">
            <v>1</v>
          </cell>
          <cell r="AC184" t="str">
            <v>식</v>
          </cell>
          <cell r="AI184">
            <v>0</v>
          </cell>
          <cell r="AM184">
            <v>1</v>
          </cell>
          <cell r="AN184">
            <v>1</v>
          </cell>
          <cell r="AO184">
            <v>1</v>
          </cell>
          <cell r="AP184" t="str">
            <v>내선전공</v>
          </cell>
          <cell r="AQ184">
            <v>0.37</v>
          </cell>
          <cell r="BB184" t="str">
            <v>전 7-1</v>
          </cell>
          <cell r="BC184">
            <v>1</v>
          </cell>
        </row>
        <row r="185">
          <cell r="B185" t="str">
            <v>전선관</v>
          </cell>
          <cell r="C185" t="str">
            <v>HI-PVC 104C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22700</v>
          </cell>
          <cell r="I185">
            <v>22039</v>
          </cell>
          <cell r="K185">
            <v>0</v>
          </cell>
          <cell r="M185">
            <v>661</v>
          </cell>
          <cell r="N185" t="str">
            <v>전선관부속자재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0</v>
          </cell>
          <cell r="Z185" t="str">
            <v>잡재료비</v>
          </cell>
          <cell r="AA185" t="str">
            <v>배관의 5%</v>
          </cell>
          <cell r="AB185">
            <v>1</v>
          </cell>
          <cell r="AC185" t="str">
            <v>식</v>
          </cell>
          <cell r="AI185">
            <v>0</v>
          </cell>
          <cell r="AM185">
            <v>1</v>
          </cell>
          <cell r="AN185">
            <v>1</v>
          </cell>
          <cell r="AO185">
            <v>1</v>
          </cell>
          <cell r="AP185" t="str">
            <v>내선전공</v>
          </cell>
          <cell r="AQ185">
            <v>0.46</v>
          </cell>
          <cell r="BB185" t="str">
            <v>전 7-1</v>
          </cell>
          <cell r="BC185">
            <v>1</v>
          </cell>
        </row>
        <row r="186">
          <cell r="B186" t="str">
            <v>전선관</v>
          </cell>
          <cell r="C186" t="str">
            <v>PE 16C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1726</v>
          </cell>
          <cell r="I186">
            <v>1676</v>
          </cell>
          <cell r="K186">
            <v>0</v>
          </cell>
          <cell r="M186">
            <v>50</v>
          </cell>
          <cell r="N186" t="str">
            <v>전선관부속자재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0</v>
          </cell>
          <cell r="Z186" t="str">
            <v>잡재료비</v>
          </cell>
          <cell r="AA186" t="str">
            <v>배관의 5%</v>
          </cell>
          <cell r="AB186">
            <v>1</v>
          </cell>
          <cell r="AC186" t="str">
            <v>식</v>
          </cell>
          <cell r="AI186">
            <v>0</v>
          </cell>
          <cell r="AM186">
            <v>1</v>
          </cell>
          <cell r="AN186">
            <v>0.7</v>
          </cell>
          <cell r="AO186">
            <v>0.7</v>
          </cell>
          <cell r="AP186" t="str">
            <v>내선전공</v>
          </cell>
          <cell r="AQ186">
            <v>0.05</v>
          </cell>
          <cell r="BB186" t="str">
            <v>전 7-1</v>
          </cell>
          <cell r="BC186">
            <v>1</v>
          </cell>
        </row>
        <row r="187">
          <cell r="B187" t="str">
            <v>전선관</v>
          </cell>
          <cell r="C187" t="str">
            <v>PE 22C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2072</v>
          </cell>
          <cell r="I187">
            <v>2012</v>
          </cell>
          <cell r="K187">
            <v>0</v>
          </cell>
          <cell r="M187">
            <v>60</v>
          </cell>
          <cell r="N187" t="str">
            <v>전선관부속자재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0</v>
          </cell>
          <cell r="Z187" t="str">
            <v>잡재료비</v>
          </cell>
          <cell r="AA187" t="str">
            <v>배관의 5%</v>
          </cell>
          <cell r="AB187">
            <v>1</v>
          </cell>
          <cell r="AC187" t="str">
            <v>식</v>
          </cell>
          <cell r="AI187">
            <v>0</v>
          </cell>
          <cell r="AM187">
            <v>1</v>
          </cell>
          <cell r="AN187">
            <v>0.7</v>
          </cell>
          <cell r="AO187">
            <v>0.7</v>
          </cell>
          <cell r="AP187" t="str">
            <v>내선전공</v>
          </cell>
          <cell r="AQ187">
            <v>0.06</v>
          </cell>
          <cell r="BB187" t="str">
            <v>전 7-1</v>
          </cell>
          <cell r="BC187">
            <v>1</v>
          </cell>
        </row>
        <row r="188">
          <cell r="B188" t="str">
            <v>전선관</v>
          </cell>
          <cell r="C188" t="str">
            <v>PE 28C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2763</v>
          </cell>
          <cell r="I188">
            <v>2683</v>
          </cell>
          <cell r="K188">
            <v>0</v>
          </cell>
          <cell r="M188">
            <v>80</v>
          </cell>
          <cell r="N188" t="str">
            <v>전선관부속자재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0</v>
          </cell>
          <cell r="Z188" t="str">
            <v>잡재료비</v>
          </cell>
          <cell r="AA188" t="str">
            <v>배관의 5%</v>
          </cell>
          <cell r="AB188">
            <v>1</v>
          </cell>
          <cell r="AC188" t="str">
            <v>식</v>
          </cell>
          <cell r="AI188">
            <v>0</v>
          </cell>
          <cell r="AM188">
            <v>1</v>
          </cell>
          <cell r="AN188">
            <v>0.7</v>
          </cell>
          <cell r="AO188">
            <v>0.7</v>
          </cell>
          <cell r="AP188" t="str">
            <v>내선전공</v>
          </cell>
          <cell r="AQ188">
            <v>0.08</v>
          </cell>
          <cell r="BB188" t="str">
            <v>전 7-1</v>
          </cell>
          <cell r="BC188">
            <v>1</v>
          </cell>
        </row>
        <row r="189">
          <cell r="B189" t="str">
            <v>전선관</v>
          </cell>
          <cell r="C189" t="str">
            <v>PE 36C</v>
          </cell>
          <cell r="D189">
            <v>1.1000000000000001</v>
          </cell>
          <cell r="E189" t="str">
            <v>m</v>
          </cell>
          <cell r="F189">
            <v>50</v>
          </cell>
          <cell r="G189">
            <v>3453</v>
          </cell>
          <cell r="I189">
            <v>3353</v>
          </cell>
          <cell r="K189">
            <v>0</v>
          </cell>
          <cell r="M189">
            <v>100</v>
          </cell>
          <cell r="N189" t="str">
            <v>전선관부속자재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0</v>
          </cell>
          <cell r="Z189" t="str">
            <v>잡재료비</v>
          </cell>
          <cell r="AA189" t="str">
            <v>배관의 5%</v>
          </cell>
          <cell r="AB189">
            <v>1</v>
          </cell>
          <cell r="AC189" t="str">
            <v>식</v>
          </cell>
          <cell r="AI189">
            <v>0</v>
          </cell>
          <cell r="AM189">
            <v>1</v>
          </cell>
          <cell r="AN189">
            <v>0.7</v>
          </cell>
          <cell r="AO189">
            <v>0.7</v>
          </cell>
          <cell r="AP189" t="str">
            <v>내선전공</v>
          </cell>
          <cell r="AQ189">
            <v>0.1</v>
          </cell>
          <cell r="BB189" t="str">
            <v>전 7-1</v>
          </cell>
          <cell r="BC189">
            <v>1</v>
          </cell>
        </row>
        <row r="190">
          <cell r="B190" t="str">
            <v>전선관</v>
          </cell>
          <cell r="C190" t="str">
            <v>PE 42C</v>
          </cell>
          <cell r="D190">
            <v>1.1000000000000001</v>
          </cell>
          <cell r="E190" t="str">
            <v>m</v>
          </cell>
          <cell r="F190">
            <v>50</v>
          </cell>
          <cell r="G190">
            <v>4489</v>
          </cell>
          <cell r="I190">
            <v>4359</v>
          </cell>
          <cell r="K190">
            <v>0</v>
          </cell>
          <cell r="M190">
            <v>130</v>
          </cell>
          <cell r="N190" t="str">
            <v>전선관부속자재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0</v>
          </cell>
          <cell r="Z190" t="str">
            <v>잡재료비</v>
          </cell>
          <cell r="AA190" t="str">
            <v>배관의 5%</v>
          </cell>
          <cell r="AB190">
            <v>1</v>
          </cell>
          <cell r="AC190" t="str">
            <v>식</v>
          </cell>
          <cell r="AI190">
            <v>0</v>
          </cell>
          <cell r="AM190">
            <v>1</v>
          </cell>
          <cell r="AN190">
            <v>0.7</v>
          </cell>
          <cell r="AO190">
            <v>0.7</v>
          </cell>
          <cell r="AP190" t="str">
            <v>내선전공</v>
          </cell>
          <cell r="AQ190">
            <v>0.13</v>
          </cell>
          <cell r="BB190" t="str">
            <v>전 7-1</v>
          </cell>
          <cell r="BC190">
            <v>1</v>
          </cell>
        </row>
        <row r="191">
          <cell r="B191" t="str">
            <v>전선관</v>
          </cell>
          <cell r="C191" t="str">
            <v>PE 54C</v>
          </cell>
          <cell r="D191">
            <v>1.1000000000000001</v>
          </cell>
          <cell r="E191" t="str">
            <v>m</v>
          </cell>
          <cell r="F191">
            <v>50</v>
          </cell>
          <cell r="G191">
            <v>6563</v>
          </cell>
          <cell r="I191">
            <v>6372</v>
          </cell>
          <cell r="K191">
            <v>0</v>
          </cell>
          <cell r="M191">
            <v>191</v>
          </cell>
          <cell r="N191" t="str">
            <v>전선관부속자재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0</v>
          </cell>
          <cell r="Z191" t="str">
            <v>잡재료비</v>
          </cell>
          <cell r="AA191" t="str">
            <v>배관의 5%</v>
          </cell>
          <cell r="AB191">
            <v>1</v>
          </cell>
          <cell r="AC191" t="str">
            <v>식</v>
          </cell>
          <cell r="AI191">
            <v>0</v>
          </cell>
          <cell r="AM191">
            <v>1</v>
          </cell>
          <cell r="AN191">
            <v>0.7</v>
          </cell>
          <cell r="AO191">
            <v>0.7</v>
          </cell>
          <cell r="AP191" t="str">
            <v>내선전공</v>
          </cell>
          <cell r="AQ191">
            <v>0.19</v>
          </cell>
          <cell r="BB191" t="str">
            <v>전 7-1</v>
          </cell>
          <cell r="BC191">
            <v>1</v>
          </cell>
        </row>
        <row r="192">
          <cell r="B192" t="str">
            <v>전선관</v>
          </cell>
          <cell r="C192" t="str">
            <v>PE 70C</v>
          </cell>
          <cell r="D192">
            <v>1.1000000000000001</v>
          </cell>
          <cell r="E192" t="str">
            <v>m</v>
          </cell>
          <cell r="F192">
            <v>50</v>
          </cell>
          <cell r="G192">
            <v>9671</v>
          </cell>
          <cell r="I192">
            <v>9390</v>
          </cell>
          <cell r="K192">
            <v>0</v>
          </cell>
          <cell r="M192">
            <v>281</v>
          </cell>
          <cell r="N192" t="str">
            <v>전선관부속자재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0</v>
          </cell>
          <cell r="Z192" t="str">
            <v>잡재료비</v>
          </cell>
          <cell r="AA192" t="str">
            <v>배관의 5%</v>
          </cell>
          <cell r="AB192">
            <v>1</v>
          </cell>
          <cell r="AC192" t="str">
            <v>식</v>
          </cell>
          <cell r="AI192">
            <v>0</v>
          </cell>
          <cell r="AM192">
            <v>1</v>
          </cell>
          <cell r="AN192">
            <v>0.7</v>
          </cell>
          <cell r="AO192">
            <v>0.7</v>
          </cell>
          <cell r="AP192" t="str">
            <v>내선전공</v>
          </cell>
          <cell r="AQ192">
            <v>0.28000000000000003</v>
          </cell>
          <cell r="BB192" t="str">
            <v>전 7-1</v>
          </cell>
          <cell r="BC192">
            <v>1</v>
          </cell>
        </row>
        <row r="193">
          <cell r="B193" t="str">
            <v>전선관</v>
          </cell>
          <cell r="C193" t="str">
            <v>PE 82C</v>
          </cell>
          <cell r="D193">
            <v>1.1000000000000001</v>
          </cell>
          <cell r="E193" t="str">
            <v>m</v>
          </cell>
          <cell r="F193">
            <v>50</v>
          </cell>
          <cell r="G193">
            <v>12780</v>
          </cell>
          <cell r="I193">
            <v>12408</v>
          </cell>
          <cell r="K193">
            <v>0</v>
          </cell>
          <cell r="M193">
            <v>372</v>
          </cell>
          <cell r="N193" t="str">
            <v>전선관부속자재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0</v>
          </cell>
          <cell r="Z193" t="str">
            <v>잡재료비</v>
          </cell>
          <cell r="AA193" t="str">
            <v>배관의 5%</v>
          </cell>
          <cell r="AB193">
            <v>1</v>
          </cell>
          <cell r="AC193" t="str">
            <v>식</v>
          </cell>
          <cell r="AI193">
            <v>0</v>
          </cell>
          <cell r="AM193">
            <v>1</v>
          </cell>
          <cell r="AN193">
            <v>0.7</v>
          </cell>
          <cell r="AO193">
            <v>0.7</v>
          </cell>
          <cell r="AP193" t="str">
            <v>내선전공</v>
          </cell>
          <cell r="AQ193">
            <v>0.37</v>
          </cell>
          <cell r="BB193" t="str">
            <v>전 7-1</v>
          </cell>
          <cell r="BC193">
            <v>1</v>
          </cell>
        </row>
        <row r="194">
          <cell r="B194" t="str">
            <v>전선관</v>
          </cell>
          <cell r="C194" t="str">
            <v>PE 104C</v>
          </cell>
          <cell r="D194">
            <v>1.1000000000000001</v>
          </cell>
          <cell r="E194" t="str">
            <v>m</v>
          </cell>
          <cell r="F194">
            <v>50</v>
          </cell>
          <cell r="G194">
            <v>15889</v>
          </cell>
          <cell r="I194">
            <v>15427</v>
          </cell>
          <cell r="K194">
            <v>0</v>
          </cell>
          <cell r="M194">
            <v>462</v>
          </cell>
          <cell r="N194" t="str">
            <v>전선관부속자재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0</v>
          </cell>
          <cell r="Z194" t="str">
            <v>잡재료비</v>
          </cell>
          <cell r="AA194" t="str">
            <v>배관의 5%</v>
          </cell>
          <cell r="AB194">
            <v>1</v>
          </cell>
          <cell r="AC194" t="str">
            <v>식</v>
          </cell>
          <cell r="AI194">
            <v>0</v>
          </cell>
          <cell r="AM194">
            <v>1</v>
          </cell>
          <cell r="AN194">
            <v>0.7</v>
          </cell>
          <cell r="AO194">
            <v>0.7</v>
          </cell>
          <cell r="AP194" t="str">
            <v>내선전공</v>
          </cell>
          <cell r="AQ194">
            <v>0.46</v>
          </cell>
          <cell r="BB194" t="str">
            <v>전 7-1</v>
          </cell>
          <cell r="BC194">
            <v>1</v>
          </cell>
        </row>
        <row r="195">
          <cell r="B195" t="str">
            <v>전선관</v>
          </cell>
          <cell r="C195" t="str">
            <v>PE 104C</v>
          </cell>
          <cell r="D195">
            <v>1.1000000000000001</v>
          </cell>
          <cell r="E195" t="str">
            <v>m</v>
          </cell>
          <cell r="F195">
            <v>50</v>
          </cell>
          <cell r="G195">
            <v>15889</v>
          </cell>
          <cell r="I195">
            <v>15427</v>
          </cell>
          <cell r="K195">
            <v>0</v>
          </cell>
          <cell r="M195">
            <v>462</v>
          </cell>
          <cell r="N195" t="str">
            <v>전선관부속자재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0</v>
          </cell>
          <cell r="Z195" t="str">
            <v>잡재료비</v>
          </cell>
          <cell r="AA195" t="str">
            <v>배관의 5%</v>
          </cell>
          <cell r="AB195">
            <v>1</v>
          </cell>
          <cell r="AC195" t="str">
            <v>식</v>
          </cell>
          <cell r="AI195">
            <v>0</v>
          </cell>
          <cell r="AM195">
            <v>1</v>
          </cell>
          <cell r="AN195">
            <v>0.7</v>
          </cell>
          <cell r="AO195">
            <v>0.7</v>
          </cell>
          <cell r="AP195" t="str">
            <v>내선전공</v>
          </cell>
          <cell r="AQ195">
            <v>0.46</v>
          </cell>
          <cell r="BB195" t="str">
            <v>전 7-1</v>
          </cell>
          <cell r="BC195">
            <v>1</v>
          </cell>
        </row>
        <row r="196">
          <cell r="A196">
            <v>71</v>
          </cell>
          <cell r="B196" t="str">
            <v>전선관</v>
          </cell>
          <cell r="C196" t="str">
            <v>파형관 30φ</v>
          </cell>
          <cell r="D196">
            <v>1.03</v>
          </cell>
          <cell r="E196" t="str">
            <v>m</v>
          </cell>
          <cell r="F196">
            <v>50</v>
          </cell>
          <cell r="G196">
            <v>3508</v>
          </cell>
          <cell r="I196">
            <v>3097</v>
          </cell>
          <cell r="J196">
            <v>310</v>
          </cell>
          <cell r="K196">
            <v>319</v>
          </cell>
          <cell r="M196">
            <v>92</v>
          </cell>
          <cell r="N196" t="str">
            <v>전선관부속자재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47</v>
          </cell>
          <cell r="Z196" t="str">
            <v>잡재료비</v>
          </cell>
          <cell r="AA196" t="str">
            <v>배관의 5%</v>
          </cell>
          <cell r="AB196">
            <v>1</v>
          </cell>
          <cell r="AC196" t="str">
            <v>식</v>
          </cell>
          <cell r="AI196">
            <v>15</v>
          </cell>
          <cell r="AM196">
            <v>2</v>
          </cell>
          <cell r="AN196">
            <v>1</v>
          </cell>
          <cell r="AO196">
            <v>1</v>
          </cell>
          <cell r="AP196" t="str">
            <v>배전전공</v>
          </cell>
          <cell r="AQ196">
            <v>1.2E-2</v>
          </cell>
          <cell r="AR196" t="str">
            <v>보통인부</v>
          </cell>
          <cell r="AS196">
            <v>2.9000000000000001E-2</v>
          </cell>
          <cell r="BB196" t="str">
            <v>전 5-37-1</v>
          </cell>
          <cell r="BC196">
            <v>1</v>
          </cell>
        </row>
        <row r="197">
          <cell r="A197">
            <v>72</v>
          </cell>
          <cell r="B197" t="str">
            <v>전선관</v>
          </cell>
          <cell r="C197" t="str">
            <v>파형관 40φ</v>
          </cell>
          <cell r="D197">
            <v>1.03</v>
          </cell>
          <cell r="E197" t="str">
            <v>m</v>
          </cell>
          <cell r="F197">
            <v>50</v>
          </cell>
          <cell r="G197">
            <v>3704</v>
          </cell>
          <cell r="I197">
            <v>3097</v>
          </cell>
          <cell r="J197">
            <v>500</v>
          </cell>
          <cell r="K197">
            <v>515</v>
          </cell>
          <cell r="M197">
            <v>92</v>
          </cell>
          <cell r="N197" t="str">
            <v>전선관부속자재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77</v>
          </cell>
          <cell r="Z197" t="str">
            <v>잡재료비</v>
          </cell>
          <cell r="AA197" t="str">
            <v>배관의 5%</v>
          </cell>
          <cell r="AB197">
            <v>1</v>
          </cell>
          <cell r="AC197" t="str">
            <v>식</v>
          </cell>
          <cell r="AI197">
            <v>25</v>
          </cell>
          <cell r="AM197">
            <v>2</v>
          </cell>
          <cell r="AN197">
            <v>1</v>
          </cell>
          <cell r="AO197">
            <v>1</v>
          </cell>
          <cell r="AP197" t="str">
            <v>배전전공</v>
          </cell>
          <cell r="AQ197">
            <v>1.2E-2</v>
          </cell>
          <cell r="AR197" t="str">
            <v>보통인부</v>
          </cell>
          <cell r="AS197">
            <v>2.9000000000000001E-2</v>
          </cell>
          <cell r="BB197" t="str">
            <v>전 5-37-1</v>
          </cell>
          <cell r="BC197">
            <v>1</v>
          </cell>
        </row>
        <row r="198">
          <cell r="A198">
            <v>73</v>
          </cell>
          <cell r="B198" t="str">
            <v>전선관</v>
          </cell>
          <cell r="C198" t="str">
            <v>파형관 50φ</v>
          </cell>
          <cell r="D198">
            <v>1.03</v>
          </cell>
          <cell r="E198" t="str">
            <v>m</v>
          </cell>
          <cell r="F198">
            <v>50</v>
          </cell>
          <cell r="G198">
            <v>3848</v>
          </cell>
          <cell r="I198">
            <v>3097</v>
          </cell>
          <cell r="J198">
            <v>640</v>
          </cell>
          <cell r="K198">
            <v>659</v>
          </cell>
          <cell r="M198">
            <v>92</v>
          </cell>
          <cell r="N198" t="str">
            <v>전선관부속자재</v>
          </cell>
          <cell r="O198" t="str">
            <v>전선관의 15%</v>
          </cell>
          <cell r="P198">
            <v>1</v>
          </cell>
          <cell r="Q198" t="str">
            <v>식</v>
          </cell>
          <cell r="W198">
            <v>98</v>
          </cell>
          <cell r="Z198" t="str">
            <v>잡재료비</v>
          </cell>
          <cell r="AA198" t="str">
            <v>배관의 5%</v>
          </cell>
          <cell r="AB198">
            <v>1</v>
          </cell>
          <cell r="AC198" t="str">
            <v>식</v>
          </cell>
          <cell r="AI198">
            <v>32</v>
          </cell>
          <cell r="AM198">
            <v>2</v>
          </cell>
          <cell r="AN198">
            <v>1</v>
          </cell>
          <cell r="AO198">
            <v>1</v>
          </cell>
          <cell r="AP198" t="str">
            <v>배전전공</v>
          </cell>
          <cell r="AQ198">
            <v>1.2E-2</v>
          </cell>
          <cell r="AR198" t="str">
            <v>보통인부</v>
          </cell>
          <cell r="AS198">
            <v>2.9000000000000001E-2</v>
          </cell>
          <cell r="BB198" t="str">
            <v>전 5-37-1</v>
          </cell>
          <cell r="BC198">
            <v>1</v>
          </cell>
        </row>
        <row r="199">
          <cell r="A199">
            <v>74</v>
          </cell>
          <cell r="B199" t="str">
            <v>전선관</v>
          </cell>
          <cell r="C199" t="str">
            <v>파형관 65φ</v>
          </cell>
          <cell r="D199">
            <v>1.03</v>
          </cell>
          <cell r="E199" t="str">
            <v>m</v>
          </cell>
          <cell r="F199">
            <v>50</v>
          </cell>
          <cell r="G199">
            <v>4943</v>
          </cell>
          <cell r="I199">
            <v>3830</v>
          </cell>
          <cell r="J199">
            <v>970</v>
          </cell>
          <cell r="K199">
            <v>999</v>
          </cell>
          <cell r="M199">
            <v>114</v>
          </cell>
          <cell r="N199" t="str">
            <v>전선관부속자재</v>
          </cell>
          <cell r="O199" t="str">
            <v>전선관의 15%</v>
          </cell>
          <cell r="P199">
            <v>1</v>
          </cell>
          <cell r="Q199" t="str">
            <v>식</v>
          </cell>
          <cell r="W199">
            <v>149</v>
          </cell>
          <cell r="Z199" t="str">
            <v>잡재료비</v>
          </cell>
          <cell r="AA199" t="str">
            <v>배관의 5%</v>
          </cell>
          <cell r="AB199">
            <v>1</v>
          </cell>
          <cell r="AC199" t="str">
            <v>식</v>
          </cell>
          <cell r="AI199">
            <v>49</v>
          </cell>
          <cell r="AM199">
            <v>2</v>
          </cell>
          <cell r="AN199">
            <v>1</v>
          </cell>
          <cell r="AO199">
            <v>1</v>
          </cell>
          <cell r="AP199" t="str">
            <v>배전전공</v>
          </cell>
          <cell r="AQ199">
            <v>1.4999999999999999E-2</v>
          </cell>
          <cell r="AR199" t="str">
            <v>보통인부</v>
          </cell>
          <cell r="AS199">
            <v>3.5000000000000003E-2</v>
          </cell>
          <cell r="BB199" t="str">
            <v>전 5-37-1</v>
          </cell>
          <cell r="BC199">
            <v>1</v>
          </cell>
        </row>
        <row r="200">
          <cell r="A200">
            <v>75</v>
          </cell>
          <cell r="B200" t="str">
            <v>전선관</v>
          </cell>
          <cell r="C200" t="str">
            <v>파형관 80φ</v>
          </cell>
          <cell r="D200">
            <v>1.03</v>
          </cell>
          <cell r="E200" t="str">
            <v>m</v>
          </cell>
          <cell r="F200">
            <v>50</v>
          </cell>
          <cell r="G200">
            <v>5283</v>
          </cell>
          <cell r="I200">
            <v>3830</v>
          </cell>
          <cell r="J200">
            <v>1300</v>
          </cell>
          <cell r="K200">
            <v>1339</v>
          </cell>
          <cell r="M200">
            <v>114</v>
          </cell>
          <cell r="N200" t="str">
            <v>전선관부속자재</v>
          </cell>
          <cell r="O200" t="str">
            <v>전선관의 15%</v>
          </cell>
          <cell r="P200">
            <v>1</v>
          </cell>
          <cell r="Q200" t="str">
            <v>식</v>
          </cell>
          <cell r="W200">
            <v>200</v>
          </cell>
          <cell r="Z200" t="str">
            <v>잡재료비</v>
          </cell>
          <cell r="AA200" t="str">
            <v>배관의 5%</v>
          </cell>
          <cell r="AB200">
            <v>1</v>
          </cell>
          <cell r="AC200" t="str">
            <v>식</v>
          </cell>
          <cell r="AI200">
            <v>66</v>
          </cell>
          <cell r="AM200">
            <v>2</v>
          </cell>
          <cell r="AN200">
            <v>1</v>
          </cell>
          <cell r="AO200">
            <v>1</v>
          </cell>
          <cell r="AP200" t="str">
            <v>배전전공</v>
          </cell>
          <cell r="AQ200">
            <v>1.4999999999999999E-2</v>
          </cell>
          <cell r="AR200" t="str">
            <v>보통인부</v>
          </cell>
          <cell r="AS200">
            <v>3.5000000000000003E-2</v>
          </cell>
          <cell r="BB200" t="str">
            <v>전 5-37-1</v>
          </cell>
          <cell r="BC200">
            <v>1</v>
          </cell>
        </row>
        <row r="201">
          <cell r="A201">
            <v>76</v>
          </cell>
          <cell r="B201" t="str">
            <v>전선관</v>
          </cell>
          <cell r="C201" t="str">
            <v>파형관 100φ</v>
          </cell>
          <cell r="D201">
            <v>1.03</v>
          </cell>
          <cell r="E201" t="str">
            <v>m</v>
          </cell>
          <cell r="F201">
            <v>50</v>
          </cell>
          <cell r="G201">
            <v>6904</v>
          </cell>
          <cell r="I201">
            <v>5103</v>
          </cell>
          <cell r="J201">
            <v>1600</v>
          </cell>
          <cell r="K201">
            <v>1648</v>
          </cell>
          <cell r="M201">
            <v>153</v>
          </cell>
          <cell r="N201" t="str">
            <v>전선관부속자재</v>
          </cell>
          <cell r="O201" t="str">
            <v>전선관의 15%</v>
          </cell>
          <cell r="P201">
            <v>1</v>
          </cell>
          <cell r="Q201" t="str">
            <v>식</v>
          </cell>
          <cell r="W201">
            <v>247</v>
          </cell>
          <cell r="Z201" t="str">
            <v>잡재료비</v>
          </cell>
          <cell r="AA201" t="str">
            <v>배관의 5%</v>
          </cell>
          <cell r="AB201">
            <v>1</v>
          </cell>
          <cell r="AC201" t="str">
            <v>식</v>
          </cell>
          <cell r="AI201">
            <v>82</v>
          </cell>
          <cell r="AM201">
            <v>2</v>
          </cell>
          <cell r="AN201">
            <v>1</v>
          </cell>
          <cell r="AO201">
            <v>1</v>
          </cell>
          <cell r="AP201" t="str">
            <v>배전전공</v>
          </cell>
          <cell r="AQ201">
            <v>1.7999999999999999E-2</v>
          </cell>
          <cell r="AR201" t="str">
            <v>보통인부</v>
          </cell>
          <cell r="AS201">
            <v>5.7000000000000002E-2</v>
          </cell>
          <cell r="BB201" t="str">
            <v>전 5-37-1</v>
          </cell>
          <cell r="BC201">
            <v>1</v>
          </cell>
        </row>
        <row r="202">
          <cell r="A202">
            <v>77</v>
          </cell>
          <cell r="B202" t="str">
            <v>전선관</v>
          </cell>
          <cell r="C202" t="str">
            <v>파형관 125φ</v>
          </cell>
          <cell r="D202">
            <v>1.03</v>
          </cell>
          <cell r="E202" t="str">
            <v>m</v>
          </cell>
          <cell r="F202">
            <v>50</v>
          </cell>
          <cell r="G202">
            <v>9840</v>
          </cell>
          <cell r="I202">
            <v>7014</v>
          </cell>
          <cell r="J202">
            <v>2540</v>
          </cell>
          <cell r="K202">
            <v>2616</v>
          </cell>
          <cell r="M202">
            <v>210</v>
          </cell>
          <cell r="N202" t="str">
            <v>전선관부속자재</v>
          </cell>
          <cell r="O202" t="str">
            <v>전선관의 15%</v>
          </cell>
          <cell r="P202">
            <v>1</v>
          </cell>
          <cell r="Q202" t="str">
            <v>식</v>
          </cell>
          <cell r="W202">
            <v>392</v>
          </cell>
          <cell r="Z202" t="str">
            <v>잡재료비</v>
          </cell>
          <cell r="AA202" t="str">
            <v>배관의 5%</v>
          </cell>
          <cell r="AB202">
            <v>1</v>
          </cell>
          <cell r="AC202" t="str">
            <v>식</v>
          </cell>
          <cell r="AI202">
            <v>130</v>
          </cell>
          <cell r="AM202">
            <v>2</v>
          </cell>
          <cell r="AN202">
            <v>1</v>
          </cell>
          <cell r="AO202">
            <v>1</v>
          </cell>
          <cell r="AP202" t="str">
            <v>배전전공</v>
          </cell>
          <cell r="AQ202">
            <v>2.5000000000000001E-2</v>
          </cell>
          <cell r="AR202" t="str">
            <v>보통인부</v>
          </cell>
          <cell r="AS202">
            <v>7.6999999999999999E-2</v>
          </cell>
          <cell r="BB202" t="str">
            <v>전 5-37-1</v>
          </cell>
          <cell r="BC202">
            <v>1</v>
          </cell>
        </row>
        <row r="203">
          <cell r="B203" t="str">
            <v>전선관</v>
          </cell>
          <cell r="C203" t="str">
            <v>파형관 150φ</v>
          </cell>
          <cell r="D203">
            <v>1.03</v>
          </cell>
          <cell r="E203" t="str">
            <v>m</v>
          </cell>
          <cell r="F203">
            <v>50</v>
          </cell>
          <cell r="G203">
            <v>8829</v>
          </cell>
          <cell r="I203">
            <v>8572</v>
          </cell>
          <cell r="K203">
            <v>0</v>
          </cell>
          <cell r="M203">
            <v>257</v>
          </cell>
          <cell r="N203" t="str">
            <v>전선관부속자재</v>
          </cell>
          <cell r="O203" t="str">
            <v>전선관의 15%</v>
          </cell>
          <cell r="P203">
            <v>1</v>
          </cell>
          <cell r="Q203" t="str">
            <v>식</v>
          </cell>
          <cell r="W203">
            <v>0</v>
          </cell>
          <cell r="Z203" t="str">
            <v>잡재료비</v>
          </cell>
          <cell r="AA203" t="str">
            <v>배관의 5%</v>
          </cell>
          <cell r="AB203">
            <v>1</v>
          </cell>
          <cell r="AC203" t="str">
            <v>식</v>
          </cell>
          <cell r="AI203">
            <v>0</v>
          </cell>
          <cell r="AM203">
            <v>2</v>
          </cell>
          <cell r="AN203">
            <v>1</v>
          </cell>
          <cell r="AO203">
            <v>1</v>
          </cell>
          <cell r="AP203" t="str">
            <v>배전전공</v>
          </cell>
          <cell r="AQ203">
            <v>0.03</v>
          </cell>
          <cell r="AR203" t="str">
            <v>보통인부</v>
          </cell>
          <cell r="AS203">
            <v>9.7000000000000003E-2</v>
          </cell>
          <cell r="BB203" t="str">
            <v>전 5-37-1</v>
          </cell>
          <cell r="BC203">
            <v>1</v>
          </cell>
        </row>
        <row r="204">
          <cell r="B204" t="str">
            <v>전선관</v>
          </cell>
          <cell r="C204" t="str">
            <v>파형관 200φ</v>
          </cell>
          <cell r="D204">
            <v>1.03</v>
          </cell>
          <cell r="E204" t="str">
            <v>m</v>
          </cell>
          <cell r="F204">
            <v>50</v>
          </cell>
          <cell r="G204">
            <v>11942</v>
          </cell>
          <cell r="I204">
            <v>11595</v>
          </cell>
          <cell r="K204">
            <v>0</v>
          </cell>
          <cell r="M204">
            <v>347</v>
          </cell>
          <cell r="N204" t="str">
            <v>전선관부속자재</v>
          </cell>
          <cell r="O204" t="str">
            <v>전선관의 15%</v>
          </cell>
          <cell r="P204">
            <v>1</v>
          </cell>
          <cell r="Q204" t="str">
            <v>식</v>
          </cell>
          <cell r="W204">
            <v>0</v>
          </cell>
          <cell r="Z204" t="str">
            <v>잡재료비</v>
          </cell>
          <cell r="AA204" t="str">
            <v>배관의 5%</v>
          </cell>
          <cell r="AB204">
            <v>1</v>
          </cell>
          <cell r="AC204" t="str">
            <v>식</v>
          </cell>
          <cell r="AI204">
            <v>0</v>
          </cell>
          <cell r="AM204">
            <v>2</v>
          </cell>
          <cell r="AN204">
            <v>1</v>
          </cell>
          <cell r="AO204">
            <v>1</v>
          </cell>
          <cell r="AP204" t="str">
            <v>배전전공</v>
          </cell>
          <cell r="AQ204">
            <v>4.1000000000000002E-2</v>
          </cell>
          <cell r="AR204" t="str">
            <v>보통인부</v>
          </cell>
          <cell r="AS204">
            <v>0.129</v>
          </cell>
          <cell r="BB204" t="str">
            <v>전 5-37-1</v>
          </cell>
          <cell r="BC204">
            <v>1</v>
          </cell>
        </row>
        <row r="205">
          <cell r="A205">
            <v>78</v>
          </cell>
          <cell r="B205" t="str">
            <v>압착단자</v>
          </cell>
          <cell r="C205" t="str">
            <v xml:space="preserve"> 14㎟</v>
          </cell>
          <cell r="D205">
            <v>1</v>
          </cell>
          <cell r="E205" t="str">
            <v>EA</v>
          </cell>
          <cell r="F205">
            <v>50</v>
          </cell>
          <cell r="G205">
            <v>4819</v>
          </cell>
          <cell r="I205">
            <v>4613</v>
          </cell>
          <cell r="J205">
            <v>68</v>
          </cell>
          <cell r="K205">
            <v>68</v>
          </cell>
          <cell r="M205">
            <v>138</v>
          </cell>
          <cell r="AM205">
            <v>1</v>
          </cell>
          <cell r="AN205">
            <v>0.3</v>
          </cell>
          <cell r="AO205">
            <v>0.3</v>
          </cell>
          <cell r="AP205" t="str">
            <v>저압케이블공</v>
          </cell>
          <cell r="AQ205">
            <v>0.26</v>
          </cell>
          <cell r="BB205" t="str">
            <v>전 5-40</v>
          </cell>
          <cell r="BC205">
            <v>1</v>
          </cell>
        </row>
        <row r="206">
          <cell r="A206">
            <v>79</v>
          </cell>
          <cell r="B206" t="str">
            <v>압착단자</v>
          </cell>
          <cell r="C206" t="str">
            <v xml:space="preserve"> 22㎟</v>
          </cell>
          <cell r="D206">
            <v>1</v>
          </cell>
          <cell r="E206" t="str">
            <v>EA</v>
          </cell>
          <cell r="F206">
            <v>50</v>
          </cell>
          <cell r="G206">
            <v>5965</v>
          </cell>
          <cell r="I206">
            <v>5678</v>
          </cell>
          <cell r="J206">
            <v>117</v>
          </cell>
          <cell r="K206">
            <v>117</v>
          </cell>
          <cell r="M206">
            <v>170</v>
          </cell>
          <cell r="AM206">
            <v>1</v>
          </cell>
          <cell r="AN206">
            <v>0.3</v>
          </cell>
          <cell r="AO206">
            <v>0.3</v>
          </cell>
          <cell r="AP206" t="str">
            <v>저압케이블공</v>
          </cell>
          <cell r="AQ206">
            <v>0.32</v>
          </cell>
          <cell r="BB206" t="str">
            <v>전 5-40</v>
          </cell>
          <cell r="BC206">
            <v>1</v>
          </cell>
        </row>
        <row r="207">
          <cell r="A207">
            <v>80</v>
          </cell>
          <cell r="B207" t="str">
            <v>압착단자</v>
          </cell>
          <cell r="C207" t="str">
            <v xml:space="preserve"> 38㎟</v>
          </cell>
          <cell r="D207">
            <v>1</v>
          </cell>
          <cell r="E207" t="str">
            <v>EA</v>
          </cell>
          <cell r="F207">
            <v>50</v>
          </cell>
          <cell r="G207">
            <v>7087</v>
          </cell>
          <cell r="I207">
            <v>6742</v>
          </cell>
          <cell r="J207">
            <v>143</v>
          </cell>
          <cell r="K207">
            <v>143</v>
          </cell>
          <cell r="M207">
            <v>202</v>
          </cell>
          <cell r="AM207">
            <v>1</v>
          </cell>
          <cell r="AN207">
            <v>0.3</v>
          </cell>
          <cell r="AO207">
            <v>0.3</v>
          </cell>
          <cell r="AP207" t="str">
            <v>저압케이블공</v>
          </cell>
          <cell r="AQ207">
            <v>0.38</v>
          </cell>
          <cell r="BB207" t="str">
            <v>전 5-40</v>
          </cell>
          <cell r="BC207">
            <v>1</v>
          </cell>
        </row>
        <row r="208">
          <cell r="A208">
            <v>81</v>
          </cell>
          <cell r="B208" t="str">
            <v>압착단자</v>
          </cell>
          <cell r="C208" t="str">
            <v xml:space="preserve"> 60㎟</v>
          </cell>
          <cell r="D208">
            <v>1</v>
          </cell>
          <cell r="E208" t="str">
            <v>EA</v>
          </cell>
          <cell r="F208">
            <v>50</v>
          </cell>
          <cell r="G208">
            <v>8756</v>
          </cell>
          <cell r="I208">
            <v>8162</v>
          </cell>
          <cell r="J208">
            <v>350</v>
          </cell>
          <cell r="K208">
            <v>350</v>
          </cell>
          <cell r="M208">
            <v>244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0.46</v>
          </cell>
          <cell r="BB208" t="str">
            <v>전 5-40</v>
          </cell>
          <cell r="BC208">
            <v>1</v>
          </cell>
        </row>
        <row r="209">
          <cell r="B209" t="str">
            <v>압착단자</v>
          </cell>
          <cell r="C209" t="str">
            <v xml:space="preserve"> 80㎟</v>
          </cell>
          <cell r="D209">
            <v>1</v>
          </cell>
          <cell r="E209" t="str">
            <v>EA</v>
          </cell>
          <cell r="F209">
            <v>50</v>
          </cell>
          <cell r="G209">
            <v>8954</v>
          </cell>
          <cell r="I209">
            <v>8694</v>
          </cell>
          <cell r="K209">
            <v>0</v>
          </cell>
          <cell r="M209">
            <v>260</v>
          </cell>
          <cell r="AM209">
            <v>1</v>
          </cell>
          <cell r="AN209">
            <v>0.3</v>
          </cell>
          <cell r="AO209">
            <v>0.3</v>
          </cell>
          <cell r="AP209" t="str">
            <v>저압케이블공</v>
          </cell>
          <cell r="AQ209">
            <v>0.49</v>
          </cell>
          <cell r="BB209" t="str">
            <v>전 5-40</v>
          </cell>
          <cell r="BC209">
            <v>1</v>
          </cell>
        </row>
        <row r="210">
          <cell r="A210">
            <v>82</v>
          </cell>
          <cell r="B210" t="str">
            <v>압착단자</v>
          </cell>
          <cell r="C210" t="str">
            <v xml:space="preserve"> 100㎟</v>
          </cell>
          <cell r="D210">
            <v>1</v>
          </cell>
          <cell r="E210" t="str">
            <v>EA</v>
          </cell>
          <cell r="F210">
            <v>50</v>
          </cell>
          <cell r="G210">
            <v>10141</v>
          </cell>
          <cell r="I210">
            <v>9404</v>
          </cell>
          <cell r="J210">
            <v>455</v>
          </cell>
          <cell r="K210">
            <v>455</v>
          </cell>
          <cell r="M210">
            <v>282</v>
          </cell>
          <cell r="AM210">
            <v>1</v>
          </cell>
          <cell r="AN210">
            <v>0.3</v>
          </cell>
          <cell r="AO210">
            <v>0.3</v>
          </cell>
          <cell r="AP210" t="str">
            <v>저압케이블공</v>
          </cell>
          <cell r="AQ210">
            <v>0.53</v>
          </cell>
          <cell r="BB210" t="str">
            <v>전 5-40</v>
          </cell>
          <cell r="BC210">
            <v>1</v>
          </cell>
        </row>
        <row r="211">
          <cell r="A211">
            <v>83</v>
          </cell>
          <cell r="B211" t="str">
            <v>압착단자</v>
          </cell>
          <cell r="C211" t="str">
            <v xml:space="preserve"> 150㎟</v>
          </cell>
          <cell r="D211">
            <v>1</v>
          </cell>
          <cell r="E211" t="str">
            <v>EA</v>
          </cell>
          <cell r="F211">
            <v>50</v>
          </cell>
          <cell r="G211">
            <v>12776</v>
          </cell>
          <cell r="I211">
            <v>11710</v>
          </cell>
          <cell r="J211">
            <v>715</v>
          </cell>
          <cell r="K211">
            <v>715</v>
          </cell>
          <cell r="M211">
            <v>351</v>
          </cell>
          <cell r="AM211">
            <v>1</v>
          </cell>
          <cell r="AN211">
            <v>0.3</v>
          </cell>
          <cell r="AO211">
            <v>0.3</v>
          </cell>
          <cell r="AP211" t="str">
            <v>저압케이블공</v>
          </cell>
          <cell r="AQ211">
            <v>0.66</v>
          </cell>
          <cell r="BB211" t="str">
            <v>전 5-40</v>
          </cell>
          <cell r="BC211">
            <v>1</v>
          </cell>
        </row>
        <row r="212">
          <cell r="A212">
            <v>84</v>
          </cell>
          <cell r="B212" t="str">
            <v>압착단자</v>
          </cell>
          <cell r="C212" t="str">
            <v xml:space="preserve"> 200㎟</v>
          </cell>
          <cell r="D212">
            <v>1</v>
          </cell>
          <cell r="E212" t="str">
            <v>EA</v>
          </cell>
          <cell r="F212">
            <v>50</v>
          </cell>
          <cell r="G212">
            <v>14237</v>
          </cell>
          <cell r="I212">
            <v>12775</v>
          </cell>
          <cell r="J212">
            <v>1079</v>
          </cell>
          <cell r="K212">
            <v>1079</v>
          </cell>
          <cell r="M212">
            <v>383</v>
          </cell>
          <cell r="AM212">
            <v>1</v>
          </cell>
          <cell r="AN212">
            <v>0.3</v>
          </cell>
          <cell r="AO212">
            <v>0.3</v>
          </cell>
          <cell r="AP212" t="str">
            <v>저압케이블공</v>
          </cell>
          <cell r="AQ212">
            <v>0.72</v>
          </cell>
          <cell r="BB212" t="str">
            <v>전 5-40</v>
          </cell>
          <cell r="BC212">
            <v>1</v>
          </cell>
        </row>
        <row r="213">
          <cell r="A213">
            <v>85</v>
          </cell>
          <cell r="B213" t="str">
            <v>압착단자</v>
          </cell>
          <cell r="C213" t="str">
            <v xml:space="preserve"> 250㎟</v>
          </cell>
          <cell r="D213">
            <v>1</v>
          </cell>
          <cell r="E213" t="str">
            <v>EA</v>
          </cell>
          <cell r="F213">
            <v>50</v>
          </cell>
          <cell r="G213">
            <v>16038</v>
          </cell>
          <cell r="I213">
            <v>14372</v>
          </cell>
          <cell r="J213">
            <v>1235</v>
          </cell>
          <cell r="K213">
            <v>1235</v>
          </cell>
          <cell r="M213">
            <v>431</v>
          </cell>
          <cell r="AM213">
            <v>1</v>
          </cell>
          <cell r="AN213">
            <v>0.3</v>
          </cell>
          <cell r="AO213">
            <v>0.3</v>
          </cell>
          <cell r="AP213" t="str">
            <v>저압케이블공</v>
          </cell>
          <cell r="AQ213">
            <v>0.81</v>
          </cell>
          <cell r="BB213" t="str">
            <v>전 5-40</v>
          </cell>
          <cell r="BC213">
            <v>1</v>
          </cell>
        </row>
        <row r="214">
          <cell r="A214">
            <v>86</v>
          </cell>
          <cell r="B214" t="str">
            <v>압착단자</v>
          </cell>
          <cell r="C214" t="str">
            <v xml:space="preserve"> 325㎟</v>
          </cell>
          <cell r="D214">
            <v>1</v>
          </cell>
          <cell r="E214" t="str">
            <v>EA</v>
          </cell>
          <cell r="F214">
            <v>50</v>
          </cell>
          <cell r="G214">
            <v>18598</v>
          </cell>
          <cell r="I214">
            <v>15969</v>
          </cell>
          <cell r="J214">
            <v>2150</v>
          </cell>
          <cell r="K214">
            <v>2150</v>
          </cell>
          <cell r="M214">
            <v>479</v>
          </cell>
          <cell r="AM214">
            <v>1</v>
          </cell>
          <cell r="AN214">
            <v>0.3</v>
          </cell>
          <cell r="AO214">
            <v>0.3</v>
          </cell>
          <cell r="AP214" t="str">
            <v>저압케이블공</v>
          </cell>
          <cell r="AQ214">
            <v>0.9</v>
          </cell>
          <cell r="BB214" t="str">
            <v>전 5-40</v>
          </cell>
          <cell r="BC214">
            <v>1</v>
          </cell>
        </row>
        <row r="215">
          <cell r="B215" t="str">
            <v>압착단자</v>
          </cell>
          <cell r="C215" t="str">
            <v xml:space="preserve"> 400㎟</v>
          </cell>
          <cell r="D215">
            <v>1</v>
          </cell>
          <cell r="E215" t="str">
            <v>EA</v>
          </cell>
          <cell r="F215">
            <v>50</v>
          </cell>
          <cell r="G215">
            <v>18275</v>
          </cell>
          <cell r="I215">
            <v>17743</v>
          </cell>
          <cell r="K215">
            <v>0</v>
          </cell>
          <cell r="M215">
            <v>532</v>
          </cell>
          <cell r="AM215">
            <v>1</v>
          </cell>
          <cell r="AN215">
            <v>0.3</v>
          </cell>
          <cell r="AO215">
            <v>0.3</v>
          </cell>
          <cell r="AP215" t="str">
            <v>저압케이블공</v>
          </cell>
          <cell r="AQ215">
            <v>1</v>
          </cell>
          <cell r="BB215" t="str">
            <v>전 5-40</v>
          </cell>
          <cell r="BC215">
            <v>1</v>
          </cell>
        </row>
        <row r="216">
          <cell r="B216" t="str">
            <v>노말밴드</v>
          </cell>
          <cell r="C216" t="str">
            <v>ST 28C</v>
          </cell>
          <cell r="D216">
            <v>1</v>
          </cell>
          <cell r="E216" t="str">
            <v>EA</v>
          </cell>
          <cell r="F216">
            <v>50</v>
          </cell>
          <cell r="G216">
            <v>56702</v>
          </cell>
          <cell r="I216">
            <v>53231</v>
          </cell>
          <cell r="J216">
            <v>1875</v>
          </cell>
          <cell r="K216">
            <v>1875</v>
          </cell>
          <cell r="M216">
            <v>1596</v>
          </cell>
          <cell r="AM216">
            <v>1</v>
          </cell>
          <cell r="AN216">
            <v>1</v>
          </cell>
          <cell r="AO216">
            <v>1</v>
          </cell>
          <cell r="AP216" t="str">
            <v>저압케이블공</v>
          </cell>
          <cell r="AQ216">
            <v>0.9</v>
          </cell>
          <cell r="BC216">
            <v>1</v>
          </cell>
        </row>
        <row r="217">
          <cell r="B217" t="str">
            <v>노말밴드</v>
          </cell>
          <cell r="C217" t="str">
            <v>ST 36C</v>
          </cell>
          <cell r="D217">
            <v>1</v>
          </cell>
          <cell r="E217" t="str">
            <v>EA</v>
          </cell>
          <cell r="F217">
            <v>50</v>
          </cell>
          <cell r="G217">
            <v>57327</v>
          </cell>
          <cell r="I217">
            <v>53231</v>
          </cell>
          <cell r="J217">
            <v>2500</v>
          </cell>
          <cell r="K217">
            <v>2500</v>
          </cell>
          <cell r="M217">
            <v>1596</v>
          </cell>
          <cell r="AM217">
            <v>1</v>
          </cell>
          <cell r="AN217">
            <v>1</v>
          </cell>
          <cell r="AO217">
            <v>1</v>
          </cell>
          <cell r="AP217" t="str">
            <v>저압케이블공</v>
          </cell>
          <cell r="AQ217">
            <v>0.9</v>
          </cell>
          <cell r="BC217">
            <v>1</v>
          </cell>
        </row>
        <row r="218">
          <cell r="B218" t="str">
            <v>노말밴드</v>
          </cell>
          <cell r="C218" t="str">
            <v>ST 42C</v>
          </cell>
          <cell r="D218">
            <v>1</v>
          </cell>
          <cell r="E218" t="str">
            <v>EA</v>
          </cell>
          <cell r="F218">
            <v>50</v>
          </cell>
          <cell r="G218">
            <v>58077</v>
          </cell>
          <cell r="I218">
            <v>53231</v>
          </cell>
          <cell r="J218">
            <v>3250</v>
          </cell>
          <cell r="K218">
            <v>3250</v>
          </cell>
          <cell r="M218">
            <v>1596</v>
          </cell>
          <cell r="AM218">
            <v>1</v>
          </cell>
          <cell r="AN218">
            <v>1</v>
          </cell>
          <cell r="AO218">
            <v>1</v>
          </cell>
          <cell r="AP218" t="str">
            <v>저압케이블공</v>
          </cell>
          <cell r="AQ218">
            <v>0.9</v>
          </cell>
          <cell r="BC218">
            <v>1</v>
          </cell>
        </row>
        <row r="219">
          <cell r="B219" t="str">
            <v>노말밴드</v>
          </cell>
          <cell r="C219" t="str">
            <v>ST 54C</v>
          </cell>
          <cell r="D219">
            <v>1</v>
          </cell>
          <cell r="E219" t="str">
            <v>EA</v>
          </cell>
          <cell r="F219">
            <v>50</v>
          </cell>
          <cell r="G219">
            <v>59452</v>
          </cell>
          <cell r="I219">
            <v>53231</v>
          </cell>
          <cell r="J219">
            <v>4625</v>
          </cell>
          <cell r="K219">
            <v>4625</v>
          </cell>
          <cell r="M219">
            <v>1596</v>
          </cell>
          <cell r="AM219">
            <v>1</v>
          </cell>
          <cell r="AN219">
            <v>1</v>
          </cell>
          <cell r="AO219">
            <v>1</v>
          </cell>
          <cell r="AP219" t="str">
            <v>저압케이블공</v>
          </cell>
          <cell r="AQ219">
            <v>0.9</v>
          </cell>
          <cell r="BC219">
            <v>1</v>
          </cell>
        </row>
        <row r="220">
          <cell r="B220" t="str">
            <v>노말밴드</v>
          </cell>
          <cell r="C220" t="str">
            <v>ST 70C</v>
          </cell>
          <cell r="D220">
            <v>1</v>
          </cell>
          <cell r="E220" t="str">
            <v>EA</v>
          </cell>
          <cell r="F220">
            <v>50</v>
          </cell>
          <cell r="G220">
            <v>62327</v>
          </cell>
          <cell r="I220">
            <v>53231</v>
          </cell>
          <cell r="J220">
            <v>7500</v>
          </cell>
          <cell r="K220">
            <v>7500</v>
          </cell>
          <cell r="M220">
            <v>1596</v>
          </cell>
          <cell r="AM220">
            <v>1</v>
          </cell>
          <cell r="AN220">
            <v>1</v>
          </cell>
          <cell r="AO220">
            <v>1</v>
          </cell>
          <cell r="AP220" t="str">
            <v>저압케이블공</v>
          </cell>
          <cell r="AQ220">
            <v>0.9</v>
          </cell>
          <cell r="BC220">
            <v>1</v>
          </cell>
        </row>
        <row r="221">
          <cell r="B221" t="str">
            <v>노말밴드</v>
          </cell>
          <cell r="C221" t="str">
            <v>ST 82C</v>
          </cell>
          <cell r="D221">
            <v>1</v>
          </cell>
          <cell r="E221" t="str">
            <v>EA</v>
          </cell>
          <cell r="F221">
            <v>50</v>
          </cell>
          <cell r="G221">
            <v>1973</v>
          </cell>
          <cell r="I221">
            <v>1916</v>
          </cell>
          <cell r="K221">
            <v>0</v>
          </cell>
          <cell r="M221">
            <v>57</v>
          </cell>
          <cell r="AM221">
            <v>1</v>
          </cell>
          <cell r="AN221">
            <v>1</v>
          </cell>
          <cell r="AO221">
            <v>1</v>
          </cell>
          <cell r="AP221" t="str">
            <v>내선전공</v>
          </cell>
          <cell r="AQ221">
            <v>0.04</v>
          </cell>
          <cell r="BB221" t="str">
            <v>전 7-18</v>
          </cell>
          <cell r="BC221">
            <v>1</v>
          </cell>
        </row>
        <row r="222">
          <cell r="B222" t="str">
            <v>노말밴드</v>
          </cell>
          <cell r="C222" t="str">
            <v>ST 104C</v>
          </cell>
          <cell r="D222">
            <v>1</v>
          </cell>
          <cell r="E222" t="str">
            <v>EA</v>
          </cell>
          <cell r="F222">
            <v>50</v>
          </cell>
          <cell r="G222">
            <v>76077</v>
          </cell>
          <cell r="I222">
            <v>53231</v>
          </cell>
          <cell r="J222">
            <v>21250</v>
          </cell>
          <cell r="K222">
            <v>21250</v>
          </cell>
          <cell r="M222">
            <v>1596</v>
          </cell>
          <cell r="AM222">
            <v>1</v>
          </cell>
          <cell r="AN222">
            <v>1</v>
          </cell>
          <cell r="AO222">
            <v>1</v>
          </cell>
          <cell r="AP222" t="str">
            <v>저압케이블공</v>
          </cell>
          <cell r="AQ222">
            <v>0.9</v>
          </cell>
          <cell r="BC222">
            <v>1</v>
          </cell>
        </row>
        <row r="223">
          <cell r="B223" t="str">
            <v>케이블 종단접속재</v>
          </cell>
          <cell r="C223" t="str">
            <v>6.6KV 1C/100㎟</v>
          </cell>
          <cell r="D223">
            <v>1</v>
          </cell>
          <cell r="E223" t="str">
            <v>EA</v>
          </cell>
          <cell r="F223">
            <v>50</v>
          </cell>
          <cell r="G223">
            <v>61688</v>
          </cell>
          <cell r="I223">
            <v>59892</v>
          </cell>
          <cell r="K223">
            <v>0</v>
          </cell>
          <cell r="M223">
            <v>1796</v>
          </cell>
          <cell r="AM223">
            <v>1</v>
          </cell>
          <cell r="AN223">
            <v>1</v>
          </cell>
          <cell r="AO223">
            <v>1</v>
          </cell>
          <cell r="AP223" t="str">
            <v>고압케이블공</v>
          </cell>
          <cell r="AQ223">
            <v>0.9</v>
          </cell>
          <cell r="BB223" t="str">
            <v>전 5-40</v>
          </cell>
          <cell r="BC223">
            <v>1</v>
          </cell>
        </row>
        <row r="224">
          <cell r="B224" t="str">
            <v>케이블 종단접속재</v>
          </cell>
          <cell r="C224" t="str">
            <v>6.6KV 1C/200㎟</v>
          </cell>
          <cell r="D224">
            <v>1</v>
          </cell>
          <cell r="E224" t="str">
            <v>EA</v>
          </cell>
          <cell r="F224">
            <v>70</v>
          </cell>
          <cell r="G224">
            <v>89106</v>
          </cell>
          <cell r="I224">
            <v>86511</v>
          </cell>
          <cell r="K224">
            <v>0</v>
          </cell>
          <cell r="M224">
            <v>2595</v>
          </cell>
          <cell r="AM224">
            <v>1</v>
          </cell>
          <cell r="AN224">
            <v>1</v>
          </cell>
          <cell r="AO224">
            <v>1</v>
          </cell>
          <cell r="AP224" t="str">
            <v>고압케이블공</v>
          </cell>
          <cell r="AQ224">
            <v>1.3</v>
          </cell>
          <cell r="BB224" t="str">
            <v>전 5-40</v>
          </cell>
          <cell r="BC224">
            <v>1</v>
          </cell>
        </row>
        <row r="225">
          <cell r="B225" t="str">
            <v>케이블 종단접속재</v>
          </cell>
          <cell r="C225" t="str">
            <v>6.6KV 1C/250㎟</v>
          </cell>
          <cell r="D225">
            <v>1</v>
          </cell>
          <cell r="E225" t="str">
            <v>EA</v>
          </cell>
          <cell r="F225">
            <v>70</v>
          </cell>
          <cell r="G225">
            <v>95959</v>
          </cell>
          <cell r="I225">
            <v>93165</v>
          </cell>
          <cell r="K225">
            <v>0</v>
          </cell>
          <cell r="M225">
            <v>2794</v>
          </cell>
          <cell r="AM225">
            <v>1</v>
          </cell>
          <cell r="AN225">
            <v>1</v>
          </cell>
          <cell r="AO225">
            <v>1</v>
          </cell>
          <cell r="AP225" t="str">
            <v>고압케이블공</v>
          </cell>
          <cell r="AQ225">
            <v>1.4</v>
          </cell>
          <cell r="BB225" t="str">
            <v>전 5-40</v>
          </cell>
          <cell r="BC225">
            <v>1</v>
          </cell>
        </row>
        <row r="226">
          <cell r="A226">
            <v>87</v>
          </cell>
          <cell r="B226" t="str">
            <v>케이블 종단접속재</v>
          </cell>
          <cell r="C226" t="str">
            <v>23KV 1C/60㎟</v>
          </cell>
          <cell r="D226">
            <v>1</v>
          </cell>
          <cell r="E226" t="str">
            <v>EA</v>
          </cell>
          <cell r="F226">
            <v>70</v>
          </cell>
          <cell r="G226">
            <v>178516</v>
          </cell>
          <cell r="I226">
            <v>102443</v>
          </cell>
          <cell r="J226">
            <v>73000</v>
          </cell>
          <cell r="K226">
            <v>73000</v>
          </cell>
          <cell r="M226">
            <v>3073</v>
          </cell>
          <cell r="AM226">
            <v>1</v>
          </cell>
          <cell r="AN226">
            <v>1</v>
          </cell>
          <cell r="AO226">
            <v>1</v>
          </cell>
          <cell r="AP226" t="str">
            <v>특고케이블공</v>
          </cell>
          <cell r="AQ226">
            <v>1.05</v>
          </cell>
          <cell r="BB226" t="str">
            <v>전 5-40</v>
          </cell>
          <cell r="BC226">
            <v>1</v>
          </cell>
        </row>
        <row r="227">
          <cell r="A227">
            <v>88</v>
          </cell>
          <cell r="B227" t="str">
            <v>OUTLET BOX</v>
          </cell>
          <cell r="C227" t="str">
            <v xml:space="preserve">8각 </v>
          </cell>
          <cell r="D227">
            <v>1</v>
          </cell>
          <cell r="E227" t="str">
            <v>EA</v>
          </cell>
          <cell r="F227">
            <v>50</v>
          </cell>
          <cell r="G227">
            <v>10349</v>
          </cell>
          <cell r="I227">
            <v>9582</v>
          </cell>
          <cell r="J227">
            <v>480</v>
          </cell>
          <cell r="K227">
            <v>480</v>
          </cell>
          <cell r="M227">
            <v>287</v>
          </cell>
          <cell r="AM227">
            <v>1</v>
          </cell>
          <cell r="AN227">
            <v>1</v>
          </cell>
          <cell r="AO227">
            <v>1</v>
          </cell>
          <cell r="AP227" t="str">
            <v>내선전공</v>
          </cell>
          <cell r="AQ227">
            <v>0.2</v>
          </cell>
          <cell r="BB227" t="str">
            <v>전 7-2</v>
          </cell>
          <cell r="BC227">
            <v>1</v>
          </cell>
        </row>
        <row r="228">
          <cell r="A228">
            <v>89</v>
          </cell>
          <cell r="B228" t="str">
            <v>OUTLET BOX</v>
          </cell>
          <cell r="C228" t="str">
            <v xml:space="preserve">4각 </v>
          </cell>
          <cell r="D228">
            <v>1</v>
          </cell>
          <cell r="E228" t="str">
            <v>EA</v>
          </cell>
          <cell r="F228">
            <v>50</v>
          </cell>
          <cell r="G228">
            <v>10429</v>
          </cell>
          <cell r="I228">
            <v>9582</v>
          </cell>
          <cell r="J228">
            <v>560</v>
          </cell>
          <cell r="K228">
            <v>560</v>
          </cell>
          <cell r="M228">
            <v>287</v>
          </cell>
          <cell r="AM228">
            <v>1</v>
          </cell>
          <cell r="AN228">
            <v>1</v>
          </cell>
          <cell r="AO228">
            <v>1</v>
          </cell>
          <cell r="AP228" t="str">
            <v>내선전공</v>
          </cell>
          <cell r="AQ228">
            <v>0.2</v>
          </cell>
          <cell r="BB228" t="str">
            <v>전 7-2</v>
          </cell>
          <cell r="BC228">
            <v>1</v>
          </cell>
        </row>
        <row r="229">
          <cell r="A229">
            <v>90</v>
          </cell>
          <cell r="B229" t="str">
            <v>OUTLET</v>
          </cell>
          <cell r="C229" t="str">
            <v>S/W BOX</v>
          </cell>
          <cell r="D229">
            <v>1</v>
          </cell>
          <cell r="E229" t="str">
            <v>EA</v>
          </cell>
          <cell r="F229">
            <v>50</v>
          </cell>
          <cell r="G229">
            <v>10309</v>
          </cell>
          <cell r="I229">
            <v>9582</v>
          </cell>
          <cell r="J229">
            <v>440</v>
          </cell>
          <cell r="K229">
            <v>440</v>
          </cell>
          <cell r="M229">
            <v>287</v>
          </cell>
          <cell r="AM229">
            <v>1</v>
          </cell>
          <cell r="AN229">
            <v>1</v>
          </cell>
          <cell r="AO229">
            <v>1</v>
          </cell>
          <cell r="AP229" t="str">
            <v>내선전공</v>
          </cell>
          <cell r="AQ229">
            <v>0.2</v>
          </cell>
          <cell r="BB229" t="str">
            <v>전 7-2</v>
          </cell>
          <cell r="BC229">
            <v>1</v>
          </cell>
        </row>
        <row r="230">
          <cell r="A230">
            <v>91</v>
          </cell>
          <cell r="B230" t="str">
            <v>BOX COVER</v>
          </cell>
          <cell r="C230" t="str">
            <v xml:space="preserve">8각 </v>
          </cell>
          <cell r="D230">
            <v>1</v>
          </cell>
          <cell r="E230" t="str">
            <v>EA</v>
          </cell>
          <cell r="F230">
            <v>50</v>
          </cell>
          <cell r="G230">
            <v>1640</v>
          </cell>
          <cell r="I230">
            <v>1437</v>
          </cell>
          <cell r="J230">
            <v>160</v>
          </cell>
          <cell r="K230">
            <v>160</v>
          </cell>
          <cell r="M230">
            <v>43</v>
          </cell>
          <cell r="AM230">
            <v>1</v>
          </cell>
          <cell r="AN230">
            <v>1</v>
          </cell>
          <cell r="AO230">
            <v>1</v>
          </cell>
          <cell r="AP230" t="str">
            <v>내선전공</v>
          </cell>
          <cell r="AQ230">
            <v>0.03</v>
          </cell>
          <cell r="BB230" t="str">
            <v>전 7-18</v>
          </cell>
          <cell r="BC230">
            <v>1</v>
          </cell>
        </row>
        <row r="231">
          <cell r="A231">
            <v>92</v>
          </cell>
          <cell r="B231" t="str">
            <v>BOX COVER</v>
          </cell>
          <cell r="C231" t="str">
            <v>4각 오목</v>
          </cell>
          <cell r="D231">
            <v>1</v>
          </cell>
          <cell r="E231" t="str">
            <v>EA</v>
          </cell>
          <cell r="F231">
            <v>50</v>
          </cell>
          <cell r="G231">
            <v>1680</v>
          </cell>
          <cell r="I231">
            <v>1437</v>
          </cell>
          <cell r="J231">
            <v>200</v>
          </cell>
          <cell r="K231">
            <v>200</v>
          </cell>
          <cell r="M231">
            <v>43</v>
          </cell>
          <cell r="AM231">
            <v>1</v>
          </cell>
          <cell r="AN231">
            <v>1</v>
          </cell>
          <cell r="AO231">
            <v>1</v>
          </cell>
          <cell r="AP231" t="str">
            <v>내선전공</v>
          </cell>
          <cell r="AQ231">
            <v>0.03</v>
          </cell>
          <cell r="BB231" t="str">
            <v>전 7-18</v>
          </cell>
          <cell r="BC231">
            <v>1</v>
          </cell>
        </row>
        <row r="232">
          <cell r="A232">
            <v>93</v>
          </cell>
          <cell r="B232" t="str">
            <v>BOX COVER</v>
          </cell>
          <cell r="C232" t="str">
            <v>4각 평</v>
          </cell>
          <cell r="D232">
            <v>1</v>
          </cell>
          <cell r="E232" t="str">
            <v>EA</v>
          </cell>
          <cell r="F232">
            <v>50</v>
          </cell>
          <cell r="G232">
            <v>1680</v>
          </cell>
          <cell r="I232">
            <v>1437</v>
          </cell>
          <cell r="J232">
            <v>200</v>
          </cell>
          <cell r="K232">
            <v>200</v>
          </cell>
          <cell r="M232">
            <v>43</v>
          </cell>
          <cell r="AM232">
            <v>1</v>
          </cell>
          <cell r="AN232">
            <v>1</v>
          </cell>
          <cell r="AO232">
            <v>1</v>
          </cell>
          <cell r="AP232" t="str">
            <v>내선전공</v>
          </cell>
          <cell r="AQ232">
            <v>0.03</v>
          </cell>
          <cell r="BB232" t="str">
            <v>전 7-18</v>
          </cell>
          <cell r="BC232">
            <v>1</v>
          </cell>
        </row>
        <row r="233">
          <cell r="A233">
            <v>94</v>
          </cell>
          <cell r="B233" t="str">
            <v>BOX COVER</v>
          </cell>
          <cell r="C233" t="str">
            <v xml:space="preserve">S/W </v>
          </cell>
          <cell r="D233">
            <v>1</v>
          </cell>
          <cell r="E233" t="str">
            <v>EA</v>
          </cell>
          <cell r="F233">
            <v>50</v>
          </cell>
          <cell r="G233">
            <v>1640</v>
          </cell>
          <cell r="I233">
            <v>1437</v>
          </cell>
          <cell r="J233">
            <v>160</v>
          </cell>
          <cell r="K233">
            <v>160</v>
          </cell>
          <cell r="M233">
            <v>43</v>
          </cell>
          <cell r="AM233">
            <v>1</v>
          </cell>
          <cell r="AN233">
            <v>1</v>
          </cell>
          <cell r="AO233">
            <v>1</v>
          </cell>
          <cell r="AP233" t="str">
            <v>내선전공</v>
          </cell>
          <cell r="AQ233">
            <v>0.03</v>
          </cell>
          <cell r="BB233" t="str">
            <v>전 7-18</v>
          </cell>
          <cell r="BC233">
            <v>1</v>
          </cell>
        </row>
        <row r="234">
          <cell r="B234" t="str">
            <v>PULL BOX</v>
          </cell>
          <cell r="C234" t="str">
            <v xml:space="preserve">100x100x50 </v>
          </cell>
          <cell r="D234">
            <v>1</v>
          </cell>
          <cell r="E234" t="str">
            <v>EA</v>
          </cell>
          <cell r="F234">
            <v>50</v>
          </cell>
          <cell r="G234">
            <v>32569</v>
          </cell>
          <cell r="I234">
            <v>31621</v>
          </cell>
          <cell r="K234">
            <v>0</v>
          </cell>
          <cell r="M234">
            <v>948</v>
          </cell>
          <cell r="AM234">
            <v>1</v>
          </cell>
          <cell r="AN234">
            <v>1</v>
          </cell>
          <cell r="AO234">
            <v>1</v>
          </cell>
          <cell r="AP234" t="str">
            <v>내선전공</v>
          </cell>
          <cell r="AQ234">
            <v>0.66</v>
          </cell>
          <cell r="BB234" t="str">
            <v>전 7-3</v>
          </cell>
          <cell r="BC234">
            <v>1</v>
          </cell>
        </row>
        <row r="235">
          <cell r="A235">
            <v>95</v>
          </cell>
          <cell r="B235" t="str">
            <v>PULL BOX</v>
          </cell>
          <cell r="C235" t="str">
            <v xml:space="preserve">100x100x75 </v>
          </cell>
          <cell r="D235">
            <v>1</v>
          </cell>
          <cell r="E235" t="str">
            <v>EA</v>
          </cell>
          <cell r="F235">
            <v>50</v>
          </cell>
          <cell r="G235">
            <v>33939</v>
          </cell>
          <cell r="I235">
            <v>31621</v>
          </cell>
          <cell r="J235">
            <v>1370</v>
          </cell>
          <cell r="K235">
            <v>1370</v>
          </cell>
          <cell r="M235">
            <v>948</v>
          </cell>
          <cell r="AM235">
            <v>1</v>
          </cell>
          <cell r="AN235">
            <v>1</v>
          </cell>
          <cell r="AO235">
            <v>1</v>
          </cell>
          <cell r="AP235" t="str">
            <v>내선전공</v>
          </cell>
          <cell r="AQ235">
            <v>0.66</v>
          </cell>
          <cell r="BB235" t="str">
            <v>전 7-3</v>
          </cell>
          <cell r="BC235">
            <v>1</v>
          </cell>
        </row>
        <row r="236">
          <cell r="A236">
            <v>96</v>
          </cell>
          <cell r="B236" t="str">
            <v>PULL BOX</v>
          </cell>
          <cell r="C236" t="str">
            <v xml:space="preserve">100x100x100 </v>
          </cell>
          <cell r="D236">
            <v>1</v>
          </cell>
          <cell r="E236" t="str">
            <v>EA</v>
          </cell>
          <cell r="F236">
            <v>50</v>
          </cell>
          <cell r="G236">
            <v>34139</v>
          </cell>
          <cell r="I236">
            <v>31621</v>
          </cell>
          <cell r="J236">
            <v>1570</v>
          </cell>
          <cell r="K236">
            <v>1570</v>
          </cell>
          <cell r="M236">
            <v>948</v>
          </cell>
          <cell r="AM236">
            <v>1</v>
          </cell>
          <cell r="AN236">
            <v>1</v>
          </cell>
          <cell r="AO236">
            <v>1</v>
          </cell>
          <cell r="AP236" t="str">
            <v>내선전공</v>
          </cell>
          <cell r="AQ236">
            <v>0.66</v>
          </cell>
          <cell r="BB236" t="str">
            <v>전 7-3</v>
          </cell>
          <cell r="BC236">
            <v>1</v>
          </cell>
        </row>
        <row r="237">
          <cell r="A237">
            <v>97</v>
          </cell>
          <cell r="B237" t="str">
            <v>PULL BOX</v>
          </cell>
          <cell r="C237" t="str">
            <v xml:space="preserve">150X150X100 </v>
          </cell>
          <cell r="D237">
            <v>1</v>
          </cell>
          <cell r="E237" t="str">
            <v>EA</v>
          </cell>
          <cell r="F237">
            <v>50</v>
          </cell>
          <cell r="G237">
            <v>34789</v>
          </cell>
          <cell r="I237">
            <v>31621</v>
          </cell>
          <cell r="J237">
            <v>2220</v>
          </cell>
          <cell r="K237">
            <v>2220</v>
          </cell>
          <cell r="M237">
            <v>948</v>
          </cell>
          <cell r="AM237">
            <v>1</v>
          </cell>
          <cell r="AN237">
            <v>1</v>
          </cell>
          <cell r="AO237">
            <v>1</v>
          </cell>
          <cell r="AP237" t="str">
            <v>내선전공</v>
          </cell>
          <cell r="AQ237">
            <v>0.66</v>
          </cell>
          <cell r="BB237" t="str">
            <v>전 7-3</v>
          </cell>
          <cell r="BC237">
            <v>1</v>
          </cell>
        </row>
        <row r="238">
          <cell r="A238">
            <v>98</v>
          </cell>
          <cell r="B238" t="str">
            <v>PULL BOX</v>
          </cell>
          <cell r="C238" t="str">
            <v xml:space="preserve">150X150X150 </v>
          </cell>
          <cell r="D238">
            <v>1</v>
          </cell>
          <cell r="E238" t="str">
            <v>EA</v>
          </cell>
          <cell r="F238">
            <v>50</v>
          </cell>
          <cell r="G238">
            <v>35029</v>
          </cell>
          <cell r="I238">
            <v>31621</v>
          </cell>
          <cell r="J238">
            <v>2460</v>
          </cell>
          <cell r="K238">
            <v>2460</v>
          </cell>
          <cell r="M238">
            <v>948</v>
          </cell>
          <cell r="AM238">
            <v>1</v>
          </cell>
          <cell r="AN238">
            <v>1</v>
          </cell>
          <cell r="AO238">
            <v>1</v>
          </cell>
          <cell r="AP238" t="str">
            <v>내선전공</v>
          </cell>
          <cell r="AQ238">
            <v>0.66</v>
          </cell>
          <cell r="BB238" t="str">
            <v>전 7-3</v>
          </cell>
          <cell r="BC238">
            <v>1</v>
          </cell>
        </row>
        <row r="239">
          <cell r="A239">
            <v>99</v>
          </cell>
          <cell r="B239" t="str">
            <v>PULL BOX</v>
          </cell>
          <cell r="C239" t="str">
            <v xml:space="preserve">200X200X100 </v>
          </cell>
          <cell r="D239">
            <v>1</v>
          </cell>
          <cell r="E239" t="str">
            <v>EA</v>
          </cell>
          <cell r="F239">
            <v>50</v>
          </cell>
          <cell r="G239">
            <v>35639</v>
          </cell>
          <cell r="I239">
            <v>31621</v>
          </cell>
          <cell r="J239">
            <v>3070</v>
          </cell>
          <cell r="K239">
            <v>3070</v>
          </cell>
          <cell r="M239">
            <v>948</v>
          </cell>
          <cell r="AM239">
            <v>1</v>
          </cell>
          <cell r="AN239">
            <v>1</v>
          </cell>
          <cell r="AO239">
            <v>1</v>
          </cell>
          <cell r="AP239" t="str">
            <v>내선전공</v>
          </cell>
          <cell r="AQ239">
            <v>0.66</v>
          </cell>
          <cell r="BB239" t="str">
            <v>전 7-3</v>
          </cell>
          <cell r="BC239">
            <v>1</v>
          </cell>
        </row>
        <row r="240">
          <cell r="A240">
            <v>100</v>
          </cell>
          <cell r="B240" t="str">
            <v>PULL BOX</v>
          </cell>
          <cell r="C240" t="str">
            <v>200X200X150</v>
          </cell>
          <cell r="D240">
            <v>1</v>
          </cell>
          <cell r="E240" t="str">
            <v>EA</v>
          </cell>
          <cell r="F240">
            <v>50</v>
          </cell>
          <cell r="G240">
            <v>36209</v>
          </cell>
          <cell r="I240">
            <v>31621</v>
          </cell>
          <cell r="J240">
            <v>3640</v>
          </cell>
          <cell r="K240">
            <v>3640</v>
          </cell>
          <cell r="M240">
            <v>948</v>
          </cell>
          <cell r="AM240">
            <v>1</v>
          </cell>
          <cell r="AN240">
            <v>1</v>
          </cell>
          <cell r="AO240">
            <v>1</v>
          </cell>
          <cell r="AP240" t="str">
            <v>내선전공</v>
          </cell>
          <cell r="AQ240">
            <v>0.66</v>
          </cell>
          <cell r="BB240" t="str">
            <v>전 7-3</v>
          </cell>
          <cell r="BC240">
            <v>1</v>
          </cell>
        </row>
        <row r="241">
          <cell r="A241">
            <v>101</v>
          </cell>
          <cell r="B241" t="str">
            <v>PULL BOX</v>
          </cell>
          <cell r="C241" t="str">
            <v xml:space="preserve">200X200X200 </v>
          </cell>
          <cell r="D241">
            <v>1</v>
          </cell>
          <cell r="E241" t="str">
            <v>EA</v>
          </cell>
          <cell r="F241">
            <v>50</v>
          </cell>
          <cell r="G241">
            <v>36779</v>
          </cell>
          <cell r="I241">
            <v>31621</v>
          </cell>
          <cell r="J241">
            <v>4210</v>
          </cell>
          <cell r="K241">
            <v>4210</v>
          </cell>
          <cell r="M241">
            <v>948</v>
          </cell>
          <cell r="AM241">
            <v>1</v>
          </cell>
          <cell r="AN241">
            <v>1</v>
          </cell>
          <cell r="AO241">
            <v>1</v>
          </cell>
          <cell r="AP241" t="str">
            <v>내선전공</v>
          </cell>
          <cell r="AQ241">
            <v>0.66</v>
          </cell>
          <cell r="BB241" t="str">
            <v>전 7-3</v>
          </cell>
          <cell r="BC241">
            <v>1</v>
          </cell>
        </row>
        <row r="242">
          <cell r="A242">
            <v>102</v>
          </cell>
          <cell r="B242" t="str">
            <v>PULL BOX</v>
          </cell>
          <cell r="C242" t="str">
            <v xml:space="preserve">250X250X150 </v>
          </cell>
          <cell r="D242">
            <v>1</v>
          </cell>
          <cell r="E242" t="str">
            <v>EA</v>
          </cell>
          <cell r="F242">
            <v>50</v>
          </cell>
          <cell r="G242">
            <v>37139</v>
          </cell>
          <cell r="I242">
            <v>31621</v>
          </cell>
          <cell r="J242">
            <v>4570</v>
          </cell>
          <cell r="K242">
            <v>4570</v>
          </cell>
          <cell r="M242">
            <v>948</v>
          </cell>
          <cell r="AM242">
            <v>1</v>
          </cell>
          <cell r="AN242">
            <v>1</v>
          </cell>
          <cell r="AO242">
            <v>1</v>
          </cell>
          <cell r="AP242" t="str">
            <v>내선전공</v>
          </cell>
          <cell r="AQ242">
            <v>0.66</v>
          </cell>
          <cell r="BB242" t="str">
            <v>전 7-3</v>
          </cell>
          <cell r="BC242">
            <v>1</v>
          </cell>
        </row>
        <row r="243">
          <cell r="B243" t="str">
            <v>PULL BOX</v>
          </cell>
          <cell r="C243" t="str">
            <v>250X250X200</v>
          </cell>
          <cell r="D243">
            <v>1</v>
          </cell>
          <cell r="E243" t="str">
            <v>EA</v>
          </cell>
          <cell r="F243">
            <v>50</v>
          </cell>
          <cell r="G243">
            <v>38849</v>
          </cell>
          <cell r="I243">
            <v>31621</v>
          </cell>
          <cell r="J243">
            <v>6280</v>
          </cell>
          <cell r="K243">
            <v>6280</v>
          </cell>
          <cell r="M243">
            <v>948</v>
          </cell>
          <cell r="AM243">
            <v>1</v>
          </cell>
          <cell r="AN243">
            <v>1</v>
          </cell>
          <cell r="AO243">
            <v>1</v>
          </cell>
          <cell r="AP243" t="str">
            <v>내선전공</v>
          </cell>
          <cell r="AQ243">
            <v>0.66</v>
          </cell>
          <cell r="BB243" t="str">
            <v>전 7-3</v>
          </cell>
          <cell r="BC243">
            <v>1</v>
          </cell>
        </row>
        <row r="244">
          <cell r="A244">
            <v>103</v>
          </cell>
          <cell r="B244" t="str">
            <v>PULL BOX</v>
          </cell>
          <cell r="C244" t="str">
            <v xml:space="preserve">300X300X200 </v>
          </cell>
          <cell r="D244">
            <v>1</v>
          </cell>
          <cell r="E244" t="str">
            <v>EA</v>
          </cell>
          <cell r="F244">
            <v>50</v>
          </cell>
          <cell r="G244">
            <v>39049</v>
          </cell>
          <cell r="I244">
            <v>31621</v>
          </cell>
          <cell r="J244">
            <v>6480</v>
          </cell>
          <cell r="K244">
            <v>6480</v>
          </cell>
          <cell r="M244">
            <v>948</v>
          </cell>
          <cell r="AM244">
            <v>1</v>
          </cell>
          <cell r="AN244">
            <v>1</v>
          </cell>
          <cell r="AO244">
            <v>1</v>
          </cell>
          <cell r="AP244" t="str">
            <v>내선전공</v>
          </cell>
          <cell r="AQ244">
            <v>0.66</v>
          </cell>
          <cell r="BB244" t="str">
            <v>전 7-3</v>
          </cell>
          <cell r="BC244">
            <v>1</v>
          </cell>
        </row>
        <row r="245">
          <cell r="B245" t="str">
            <v>PULL BOX</v>
          </cell>
          <cell r="C245" t="str">
            <v xml:space="preserve">300X300X300 </v>
          </cell>
          <cell r="D245">
            <v>1</v>
          </cell>
          <cell r="E245" t="str">
            <v>EA</v>
          </cell>
          <cell r="F245">
            <v>50</v>
          </cell>
          <cell r="G245">
            <v>32569</v>
          </cell>
          <cell r="I245">
            <v>31621</v>
          </cell>
          <cell r="K245">
            <v>0</v>
          </cell>
          <cell r="M245">
            <v>948</v>
          </cell>
          <cell r="AM245">
            <v>1</v>
          </cell>
          <cell r="AN245">
            <v>1</v>
          </cell>
          <cell r="AO245">
            <v>1</v>
          </cell>
          <cell r="AP245" t="str">
            <v>내선전공</v>
          </cell>
          <cell r="AQ245">
            <v>0.66</v>
          </cell>
          <cell r="BB245" t="str">
            <v>전 7-3</v>
          </cell>
          <cell r="BC245">
            <v>1</v>
          </cell>
        </row>
        <row r="246">
          <cell r="B246" t="str">
            <v>PULL BOX</v>
          </cell>
          <cell r="C246" t="str">
            <v xml:space="preserve">400X400X200 </v>
          </cell>
          <cell r="D246">
            <v>1</v>
          </cell>
          <cell r="E246" t="str">
            <v>EA</v>
          </cell>
          <cell r="F246">
            <v>50</v>
          </cell>
          <cell r="G246">
            <v>32569</v>
          </cell>
          <cell r="I246">
            <v>31621</v>
          </cell>
          <cell r="K246">
            <v>0</v>
          </cell>
          <cell r="M246">
            <v>948</v>
          </cell>
          <cell r="AM246">
            <v>1</v>
          </cell>
          <cell r="AN246">
            <v>1</v>
          </cell>
          <cell r="AO246">
            <v>1</v>
          </cell>
          <cell r="AP246" t="str">
            <v>내선전공</v>
          </cell>
          <cell r="AQ246">
            <v>0.66</v>
          </cell>
          <cell r="BB246" t="str">
            <v>전 7-3</v>
          </cell>
          <cell r="BC246">
            <v>1</v>
          </cell>
        </row>
        <row r="247">
          <cell r="A247">
            <v>104</v>
          </cell>
          <cell r="B247" t="str">
            <v>PULL BOX</v>
          </cell>
          <cell r="C247" t="str">
            <v xml:space="preserve">400X400X300 </v>
          </cell>
          <cell r="D247">
            <v>1</v>
          </cell>
          <cell r="E247" t="str">
            <v>EA</v>
          </cell>
          <cell r="F247">
            <v>50</v>
          </cell>
          <cell r="G247">
            <v>59110</v>
          </cell>
          <cell r="I247">
            <v>45515</v>
          </cell>
          <cell r="J247">
            <v>12230</v>
          </cell>
          <cell r="K247">
            <v>12230</v>
          </cell>
          <cell r="M247">
            <v>1365</v>
          </cell>
          <cell r="AM247">
            <v>1</v>
          </cell>
          <cell r="AN247">
            <v>1</v>
          </cell>
          <cell r="AO247">
            <v>1</v>
          </cell>
          <cell r="AP247" t="str">
            <v>내선전공</v>
          </cell>
          <cell r="AQ247">
            <v>0.95</v>
          </cell>
          <cell r="BB247" t="str">
            <v>전 7-3</v>
          </cell>
          <cell r="BC247">
            <v>1</v>
          </cell>
        </row>
        <row r="248">
          <cell r="B248" t="str">
            <v>JOINT BOX</v>
          </cell>
          <cell r="C248" t="str">
            <v xml:space="preserve">100x100x100 </v>
          </cell>
          <cell r="D248">
            <v>1</v>
          </cell>
          <cell r="E248" t="str">
            <v>EA</v>
          </cell>
          <cell r="F248">
            <v>50</v>
          </cell>
          <cell r="G248">
            <v>14310</v>
          </cell>
          <cell r="I248">
            <v>13894</v>
          </cell>
          <cell r="K248">
            <v>0</v>
          </cell>
          <cell r="M248">
            <v>416</v>
          </cell>
          <cell r="AM248">
            <v>1</v>
          </cell>
          <cell r="AN248">
            <v>1</v>
          </cell>
          <cell r="AO248">
            <v>1</v>
          </cell>
          <cell r="AP248" t="str">
            <v>내선전공</v>
          </cell>
          <cell r="AQ248">
            <v>0.28999999999999998</v>
          </cell>
          <cell r="BB248" t="str">
            <v>전 7-2</v>
          </cell>
          <cell r="BC248">
            <v>1</v>
          </cell>
        </row>
        <row r="249">
          <cell r="B249" t="str">
            <v>노출 BOX</v>
          </cell>
          <cell r="C249" t="str">
            <v>16mm 2방</v>
          </cell>
          <cell r="D249">
            <v>1</v>
          </cell>
          <cell r="E249" t="str">
            <v>EA</v>
          </cell>
          <cell r="F249">
            <v>50</v>
          </cell>
          <cell r="G249">
            <v>14310</v>
          </cell>
          <cell r="I249">
            <v>13894</v>
          </cell>
          <cell r="K249">
            <v>0</v>
          </cell>
          <cell r="M249">
            <v>416</v>
          </cell>
          <cell r="AM249">
            <v>1</v>
          </cell>
          <cell r="AN249">
            <v>1</v>
          </cell>
          <cell r="AO249">
            <v>1</v>
          </cell>
          <cell r="AP249" t="str">
            <v>내선전공</v>
          </cell>
          <cell r="AQ249">
            <v>0.28999999999999998</v>
          </cell>
          <cell r="BB249" t="str">
            <v>전 7-2</v>
          </cell>
          <cell r="BC249">
            <v>1</v>
          </cell>
        </row>
        <row r="250">
          <cell r="B250" t="str">
            <v>노출 BOX</v>
          </cell>
          <cell r="C250" t="str">
            <v>22mm 2방</v>
          </cell>
          <cell r="D250">
            <v>1</v>
          </cell>
          <cell r="E250" t="str">
            <v>EA</v>
          </cell>
          <cell r="F250">
            <v>50</v>
          </cell>
          <cell r="G250">
            <v>14310</v>
          </cell>
          <cell r="I250">
            <v>13894</v>
          </cell>
          <cell r="K250">
            <v>0</v>
          </cell>
          <cell r="M250">
            <v>416</v>
          </cell>
          <cell r="AM250">
            <v>1</v>
          </cell>
          <cell r="AN250">
            <v>1</v>
          </cell>
          <cell r="AO250">
            <v>1</v>
          </cell>
          <cell r="AP250" t="str">
            <v>내선전공</v>
          </cell>
          <cell r="AQ250">
            <v>0.28999999999999998</v>
          </cell>
          <cell r="BB250" t="str">
            <v>전 7-2</v>
          </cell>
          <cell r="BC250">
            <v>1</v>
          </cell>
        </row>
        <row r="251">
          <cell r="A251">
            <v>105</v>
          </cell>
          <cell r="B251" t="str">
            <v>CABLE TRAY(AL)</v>
          </cell>
          <cell r="C251" t="str">
            <v xml:space="preserve">200W </v>
          </cell>
          <cell r="D251">
            <v>1</v>
          </cell>
          <cell r="E251" t="str">
            <v>m</v>
          </cell>
          <cell r="F251">
            <v>50</v>
          </cell>
          <cell r="G251">
            <v>22896</v>
          </cell>
          <cell r="I251">
            <v>7569</v>
          </cell>
          <cell r="J251">
            <v>15100</v>
          </cell>
          <cell r="K251">
            <v>15100</v>
          </cell>
          <cell r="M251">
            <v>227</v>
          </cell>
          <cell r="AM251">
            <v>1</v>
          </cell>
          <cell r="AN251">
            <v>1</v>
          </cell>
          <cell r="AO251">
            <v>1</v>
          </cell>
          <cell r="AP251" t="str">
            <v>내선전공</v>
          </cell>
          <cell r="AQ251">
            <v>0.158</v>
          </cell>
          <cell r="BB251" t="str">
            <v>전 7-20</v>
          </cell>
          <cell r="BC251">
            <v>1</v>
          </cell>
        </row>
        <row r="252">
          <cell r="A252">
            <v>106</v>
          </cell>
          <cell r="B252" t="str">
            <v>CABLE TRAY(AL)</v>
          </cell>
          <cell r="C252" t="str">
            <v xml:space="preserve">300W </v>
          </cell>
          <cell r="D252">
            <v>1</v>
          </cell>
          <cell r="E252" t="str">
            <v>m</v>
          </cell>
          <cell r="F252">
            <v>50</v>
          </cell>
          <cell r="G252">
            <v>24319</v>
          </cell>
          <cell r="I252">
            <v>9582</v>
          </cell>
          <cell r="J252">
            <v>14450</v>
          </cell>
          <cell r="K252">
            <v>14450</v>
          </cell>
          <cell r="M252">
            <v>287</v>
          </cell>
          <cell r="AM252">
            <v>1</v>
          </cell>
          <cell r="AN252">
            <v>1</v>
          </cell>
          <cell r="AO252">
            <v>1</v>
          </cell>
          <cell r="AP252" t="str">
            <v>내선전공</v>
          </cell>
          <cell r="AQ252">
            <v>0.2</v>
          </cell>
          <cell r="BB252" t="str">
            <v>전 7-20</v>
          </cell>
          <cell r="BC252">
            <v>1</v>
          </cell>
        </row>
        <row r="253">
          <cell r="A253">
            <v>107</v>
          </cell>
          <cell r="B253" t="str">
            <v>CABLE TRAY(AL)</v>
          </cell>
          <cell r="C253" t="str">
            <v xml:space="preserve">450W </v>
          </cell>
          <cell r="D253">
            <v>1</v>
          </cell>
          <cell r="E253" t="str">
            <v>m</v>
          </cell>
          <cell r="F253">
            <v>50</v>
          </cell>
          <cell r="G253">
            <v>31466</v>
          </cell>
          <cell r="I253">
            <v>14948</v>
          </cell>
          <cell r="J253">
            <v>16070</v>
          </cell>
          <cell r="K253">
            <v>16070</v>
          </cell>
          <cell r="M253">
            <v>448</v>
          </cell>
          <cell r="AM253">
            <v>1</v>
          </cell>
          <cell r="AN253">
            <v>1</v>
          </cell>
          <cell r="AO253">
            <v>1</v>
          </cell>
          <cell r="AP253" t="str">
            <v>내선전공</v>
          </cell>
          <cell r="AQ253">
            <v>0.312</v>
          </cell>
          <cell r="BB253" t="str">
            <v>전 7-20</v>
          </cell>
          <cell r="BC253">
            <v>1</v>
          </cell>
        </row>
        <row r="254">
          <cell r="B254" t="str">
            <v>CABLE TRAY(AL)</v>
          </cell>
          <cell r="C254" t="str">
            <v xml:space="preserve">500W </v>
          </cell>
          <cell r="D254">
            <v>1</v>
          </cell>
          <cell r="E254" t="str">
            <v>m</v>
          </cell>
          <cell r="F254">
            <v>50</v>
          </cell>
          <cell r="G254">
            <v>18475</v>
          </cell>
          <cell r="I254">
            <v>17937</v>
          </cell>
          <cell r="K254">
            <v>0</v>
          </cell>
          <cell r="M254">
            <v>538</v>
          </cell>
          <cell r="AM254">
            <v>1</v>
          </cell>
          <cell r="AN254">
            <v>1.2</v>
          </cell>
          <cell r="AO254">
            <v>1.2</v>
          </cell>
          <cell r="AP254" t="str">
            <v>내선전공</v>
          </cell>
          <cell r="AQ254">
            <v>0.312</v>
          </cell>
          <cell r="BB254" t="str">
            <v>전 7-20</v>
          </cell>
          <cell r="BC254">
            <v>1</v>
          </cell>
        </row>
        <row r="255">
          <cell r="A255">
            <v>108</v>
          </cell>
          <cell r="B255" t="str">
            <v>CABLE TRAY(AL)</v>
          </cell>
          <cell r="C255" t="str">
            <v xml:space="preserve">600W </v>
          </cell>
          <cell r="D255">
            <v>1</v>
          </cell>
          <cell r="E255" t="str">
            <v>m</v>
          </cell>
          <cell r="F255">
            <v>50</v>
          </cell>
          <cell r="G255">
            <v>35652</v>
          </cell>
          <cell r="I255">
            <v>17439</v>
          </cell>
          <cell r="J255">
            <v>17690</v>
          </cell>
          <cell r="K255">
            <v>17690</v>
          </cell>
          <cell r="M255">
            <v>523</v>
          </cell>
          <cell r="AM255">
            <v>1</v>
          </cell>
          <cell r="AN255">
            <v>1</v>
          </cell>
          <cell r="AO255">
            <v>1</v>
          </cell>
          <cell r="AP255" t="str">
            <v>내선전공</v>
          </cell>
          <cell r="AQ255">
            <v>0.36399999999999999</v>
          </cell>
          <cell r="BB255" t="str">
            <v>전 7-20</v>
          </cell>
          <cell r="BC255">
            <v>1</v>
          </cell>
        </row>
        <row r="256">
          <cell r="B256" t="str">
            <v>CABLE TRAY(AL)</v>
          </cell>
          <cell r="C256" t="str">
            <v xml:space="preserve">800W </v>
          </cell>
          <cell r="D256">
            <v>1</v>
          </cell>
          <cell r="E256" t="str">
            <v>m</v>
          </cell>
          <cell r="F256">
            <v>50</v>
          </cell>
          <cell r="G256">
            <v>21554</v>
          </cell>
          <cell r="I256">
            <v>20927</v>
          </cell>
          <cell r="K256">
            <v>0</v>
          </cell>
          <cell r="M256">
            <v>627</v>
          </cell>
          <cell r="AM256">
            <v>1</v>
          </cell>
          <cell r="AN256">
            <v>1.2</v>
          </cell>
          <cell r="AO256">
            <v>1.2</v>
          </cell>
          <cell r="AP256" t="str">
            <v>내선전공</v>
          </cell>
          <cell r="AQ256">
            <v>0.36399999999999999</v>
          </cell>
          <cell r="BB256" t="str">
            <v>전 7-20</v>
          </cell>
          <cell r="BC256">
            <v>1</v>
          </cell>
        </row>
        <row r="257">
          <cell r="A257">
            <v>109</v>
          </cell>
          <cell r="B257" t="str">
            <v>TRAY COVER(AL)</v>
          </cell>
          <cell r="C257" t="str">
            <v xml:space="preserve">200W </v>
          </cell>
          <cell r="D257">
            <v>1</v>
          </cell>
          <cell r="E257" t="str">
            <v>EA</v>
          </cell>
          <cell r="F257">
            <v>50</v>
          </cell>
          <cell r="G257">
            <v>8591</v>
          </cell>
          <cell r="I257">
            <v>3487</v>
          </cell>
          <cell r="J257">
            <v>5000</v>
          </cell>
          <cell r="K257">
            <v>5000</v>
          </cell>
          <cell r="M257">
            <v>104</v>
          </cell>
          <cell r="AM257">
            <v>1</v>
          </cell>
          <cell r="AN257">
            <v>0.2</v>
          </cell>
          <cell r="AO257">
            <v>0.2</v>
          </cell>
          <cell r="AP257" t="str">
            <v>내선전공</v>
          </cell>
          <cell r="AQ257">
            <v>0.36399999999999999</v>
          </cell>
          <cell r="BB257" t="str">
            <v>전 7-20</v>
          </cell>
          <cell r="BC257">
            <v>1</v>
          </cell>
        </row>
        <row r="258">
          <cell r="A258">
            <v>110</v>
          </cell>
          <cell r="B258" t="str">
            <v>TRAY COVER(AL)</v>
          </cell>
          <cell r="C258" t="str">
            <v>300W</v>
          </cell>
          <cell r="D258">
            <v>1</v>
          </cell>
          <cell r="E258" t="str">
            <v>EA</v>
          </cell>
          <cell r="F258">
            <v>50</v>
          </cell>
          <cell r="G258">
            <v>10691</v>
          </cell>
          <cell r="I258">
            <v>3487</v>
          </cell>
          <cell r="J258">
            <v>7100</v>
          </cell>
          <cell r="K258">
            <v>7100</v>
          </cell>
          <cell r="M258">
            <v>104</v>
          </cell>
          <cell r="AM258">
            <v>1</v>
          </cell>
          <cell r="AN258">
            <v>0.2</v>
          </cell>
          <cell r="AO258">
            <v>0.2</v>
          </cell>
          <cell r="AP258" t="str">
            <v>내선전공</v>
          </cell>
          <cell r="AQ258">
            <v>0.36399999999999999</v>
          </cell>
          <cell r="BB258" t="str">
            <v>전 7-20</v>
          </cell>
          <cell r="BC258">
            <v>1</v>
          </cell>
        </row>
        <row r="259">
          <cell r="A259">
            <v>111</v>
          </cell>
          <cell r="B259" t="str">
            <v>TRAY COVER(AL)</v>
          </cell>
          <cell r="C259" t="str">
            <v>450W</v>
          </cell>
          <cell r="D259">
            <v>1</v>
          </cell>
          <cell r="E259" t="str">
            <v>EA</v>
          </cell>
          <cell r="F259">
            <v>50</v>
          </cell>
          <cell r="G259">
            <v>12691</v>
          </cell>
          <cell r="I259">
            <v>3487</v>
          </cell>
          <cell r="J259">
            <v>9100</v>
          </cell>
          <cell r="K259">
            <v>9100</v>
          </cell>
          <cell r="M259">
            <v>104</v>
          </cell>
          <cell r="AM259">
            <v>1</v>
          </cell>
          <cell r="AN259">
            <v>0.2</v>
          </cell>
          <cell r="AO259">
            <v>0.2</v>
          </cell>
          <cell r="AP259" t="str">
            <v>내선전공</v>
          </cell>
          <cell r="AQ259">
            <v>0.36399999999999999</v>
          </cell>
          <cell r="BB259" t="str">
            <v>전 7-20</v>
          </cell>
          <cell r="BC259">
            <v>1</v>
          </cell>
        </row>
        <row r="260">
          <cell r="A260">
            <v>112</v>
          </cell>
          <cell r="B260" t="str">
            <v>TRAY COVER(AL)</v>
          </cell>
          <cell r="C260" t="str">
            <v>600W</v>
          </cell>
          <cell r="D260">
            <v>1</v>
          </cell>
          <cell r="E260" t="str">
            <v>EA</v>
          </cell>
          <cell r="F260">
            <v>50</v>
          </cell>
          <cell r="G260">
            <v>16791</v>
          </cell>
          <cell r="I260">
            <v>3487</v>
          </cell>
          <cell r="J260">
            <v>13200</v>
          </cell>
          <cell r="K260">
            <v>13200</v>
          </cell>
          <cell r="M260">
            <v>104</v>
          </cell>
          <cell r="AM260">
            <v>1</v>
          </cell>
          <cell r="AN260">
            <v>0.2</v>
          </cell>
          <cell r="AO260">
            <v>0.2</v>
          </cell>
          <cell r="AP260" t="str">
            <v>내선전공</v>
          </cell>
          <cell r="AQ260">
            <v>0.36399999999999999</v>
          </cell>
          <cell r="BB260" t="str">
            <v>전 7-20</v>
          </cell>
          <cell r="BC260">
            <v>1</v>
          </cell>
        </row>
        <row r="261">
          <cell r="B261" t="str">
            <v>90˚Hor.Elbow</v>
          </cell>
          <cell r="C261" t="str">
            <v xml:space="preserve">200W (W/COVER) </v>
          </cell>
          <cell r="D261">
            <v>1</v>
          </cell>
          <cell r="E261" t="str">
            <v>EA</v>
          </cell>
          <cell r="F261">
            <v>50</v>
          </cell>
          <cell r="G261">
            <v>40714</v>
          </cell>
          <cell r="I261">
            <v>20927</v>
          </cell>
          <cell r="J261">
            <v>19160</v>
          </cell>
          <cell r="K261">
            <v>19160</v>
          </cell>
          <cell r="M261">
            <v>627</v>
          </cell>
          <cell r="AM261">
            <v>1</v>
          </cell>
          <cell r="AN261">
            <v>1.2</v>
          </cell>
          <cell r="AO261">
            <v>1.2</v>
          </cell>
          <cell r="AP261" t="str">
            <v>내선전공</v>
          </cell>
          <cell r="AQ261">
            <v>0.36399999999999999</v>
          </cell>
          <cell r="BB261" t="str">
            <v>전 7-20</v>
          </cell>
          <cell r="BC261">
            <v>1</v>
          </cell>
        </row>
        <row r="262">
          <cell r="B262" t="str">
            <v>90˚Hor.Elbow</v>
          </cell>
          <cell r="C262" t="str">
            <v xml:space="preserve">300W (W/COVER) </v>
          </cell>
          <cell r="D262">
            <v>1</v>
          </cell>
          <cell r="E262" t="str">
            <v>EA</v>
          </cell>
          <cell r="F262">
            <v>50</v>
          </cell>
          <cell r="G262">
            <v>41834</v>
          </cell>
          <cell r="I262">
            <v>20927</v>
          </cell>
          <cell r="J262">
            <v>20280</v>
          </cell>
          <cell r="K262">
            <v>20280</v>
          </cell>
          <cell r="M262">
            <v>627</v>
          </cell>
          <cell r="AM262">
            <v>1</v>
          </cell>
          <cell r="AN262">
            <v>1.2</v>
          </cell>
          <cell r="AO262">
            <v>1.2</v>
          </cell>
          <cell r="AP262" t="str">
            <v>내선전공</v>
          </cell>
          <cell r="AQ262">
            <v>0.36399999999999999</v>
          </cell>
          <cell r="BB262" t="str">
            <v>전 7-20</v>
          </cell>
          <cell r="BC262">
            <v>1</v>
          </cell>
        </row>
        <row r="263">
          <cell r="B263" t="str">
            <v>90˚Hor.Elbow</v>
          </cell>
          <cell r="C263" t="str">
            <v xml:space="preserve">450W (W/COVER) </v>
          </cell>
          <cell r="D263">
            <v>1</v>
          </cell>
          <cell r="E263" t="str">
            <v>EA</v>
          </cell>
          <cell r="F263">
            <v>50</v>
          </cell>
          <cell r="G263">
            <v>45614</v>
          </cell>
          <cell r="I263">
            <v>20927</v>
          </cell>
          <cell r="J263">
            <v>24060</v>
          </cell>
          <cell r="K263">
            <v>24060</v>
          </cell>
          <cell r="M263">
            <v>627</v>
          </cell>
          <cell r="AM263">
            <v>1</v>
          </cell>
          <cell r="AN263">
            <v>1.2</v>
          </cell>
          <cell r="AO263">
            <v>1.2</v>
          </cell>
          <cell r="AP263" t="str">
            <v>내선전공</v>
          </cell>
          <cell r="AQ263">
            <v>0.36399999999999999</v>
          </cell>
          <cell r="BB263" t="str">
            <v>전 7-20</v>
          </cell>
          <cell r="BC263">
            <v>1</v>
          </cell>
        </row>
        <row r="264">
          <cell r="B264" t="str">
            <v>90˚Hor.Elbow</v>
          </cell>
          <cell r="C264" t="str">
            <v xml:space="preserve">500W (W/COVER) </v>
          </cell>
          <cell r="D264">
            <v>1</v>
          </cell>
          <cell r="E264" t="str">
            <v>EA</v>
          </cell>
          <cell r="F264">
            <v>50</v>
          </cell>
          <cell r="G264">
            <v>21554</v>
          </cell>
          <cell r="I264">
            <v>20927</v>
          </cell>
          <cell r="K264">
            <v>0</v>
          </cell>
          <cell r="M264">
            <v>627</v>
          </cell>
          <cell r="AM264">
            <v>1</v>
          </cell>
          <cell r="AN264">
            <v>1.2</v>
          </cell>
          <cell r="AO264">
            <v>1.2</v>
          </cell>
          <cell r="AP264" t="str">
            <v>내선전공</v>
          </cell>
          <cell r="AQ264">
            <v>0.36399999999999999</v>
          </cell>
          <cell r="BB264" t="str">
            <v>전 7-20</v>
          </cell>
          <cell r="BC264">
            <v>1</v>
          </cell>
        </row>
        <row r="265">
          <cell r="B265" t="str">
            <v>90˚Hor.Elbow</v>
          </cell>
          <cell r="C265" t="str">
            <v xml:space="preserve">600W (W/COVER) </v>
          </cell>
          <cell r="D265">
            <v>1</v>
          </cell>
          <cell r="E265" t="str">
            <v>EA</v>
          </cell>
          <cell r="F265">
            <v>50</v>
          </cell>
          <cell r="G265">
            <v>45614</v>
          </cell>
          <cell r="I265">
            <v>20927</v>
          </cell>
          <cell r="J265">
            <v>24060</v>
          </cell>
          <cell r="K265">
            <v>24060</v>
          </cell>
          <cell r="M265">
            <v>627</v>
          </cell>
          <cell r="AM265">
            <v>1</v>
          </cell>
          <cell r="AN265">
            <v>1.2</v>
          </cell>
          <cell r="AO265">
            <v>1.2</v>
          </cell>
          <cell r="AP265" t="str">
            <v>내선전공</v>
          </cell>
          <cell r="AQ265">
            <v>0.36399999999999999</v>
          </cell>
          <cell r="BB265" t="str">
            <v>전 7-20</v>
          </cell>
          <cell r="BC265">
            <v>1</v>
          </cell>
        </row>
        <row r="266">
          <cell r="B266" t="str">
            <v>Hor-Tee</v>
          </cell>
          <cell r="C266" t="str">
            <v xml:space="preserve">200W (W/COVER) </v>
          </cell>
          <cell r="D266">
            <v>1</v>
          </cell>
          <cell r="E266" t="str">
            <v>EA</v>
          </cell>
          <cell r="F266">
            <v>50</v>
          </cell>
          <cell r="G266">
            <v>47554</v>
          </cell>
          <cell r="I266">
            <v>20927</v>
          </cell>
          <cell r="J266">
            <v>26000</v>
          </cell>
          <cell r="K266">
            <v>26000</v>
          </cell>
          <cell r="M266">
            <v>627</v>
          </cell>
          <cell r="AM266">
            <v>1</v>
          </cell>
          <cell r="AN266">
            <v>1.2</v>
          </cell>
          <cell r="AO266">
            <v>1.2</v>
          </cell>
          <cell r="AP266" t="str">
            <v>내선전공</v>
          </cell>
          <cell r="AQ266">
            <v>0.36399999999999999</v>
          </cell>
          <cell r="BB266" t="str">
            <v>전 7-20</v>
          </cell>
          <cell r="BC266">
            <v>1</v>
          </cell>
        </row>
        <row r="267">
          <cell r="B267" t="str">
            <v>Hor-Tee</v>
          </cell>
          <cell r="C267" t="str">
            <v xml:space="preserve">300W (W/COVER) </v>
          </cell>
          <cell r="D267">
            <v>1</v>
          </cell>
          <cell r="E267" t="str">
            <v>EA</v>
          </cell>
          <cell r="F267">
            <v>50</v>
          </cell>
          <cell r="G267">
            <v>49184</v>
          </cell>
          <cell r="I267">
            <v>20927</v>
          </cell>
          <cell r="J267">
            <v>27630</v>
          </cell>
          <cell r="K267">
            <v>27630</v>
          </cell>
          <cell r="M267">
            <v>627</v>
          </cell>
          <cell r="AM267">
            <v>1</v>
          </cell>
          <cell r="AN267">
            <v>1.2</v>
          </cell>
          <cell r="AO267">
            <v>1.2</v>
          </cell>
          <cell r="AP267" t="str">
            <v>내선전공</v>
          </cell>
          <cell r="AQ267">
            <v>0.36399999999999999</v>
          </cell>
          <cell r="BB267" t="str">
            <v>전 7-20</v>
          </cell>
          <cell r="BC267">
            <v>1</v>
          </cell>
        </row>
        <row r="268">
          <cell r="B268" t="str">
            <v>Hor-Tee</v>
          </cell>
          <cell r="C268" t="str">
            <v xml:space="preserve">450W (W/COVER) </v>
          </cell>
          <cell r="D268">
            <v>1</v>
          </cell>
          <cell r="E268" t="str">
            <v>EA</v>
          </cell>
          <cell r="F268">
            <v>50</v>
          </cell>
          <cell r="G268">
            <v>54304</v>
          </cell>
          <cell r="I268">
            <v>20927</v>
          </cell>
          <cell r="J268">
            <v>32750</v>
          </cell>
          <cell r="K268">
            <v>32750</v>
          </cell>
          <cell r="M268">
            <v>627</v>
          </cell>
          <cell r="AM268">
            <v>1</v>
          </cell>
          <cell r="AN268">
            <v>1.2</v>
          </cell>
          <cell r="AO268">
            <v>1.2</v>
          </cell>
          <cell r="AP268" t="str">
            <v>내선전공</v>
          </cell>
          <cell r="AQ268">
            <v>0.36399999999999999</v>
          </cell>
          <cell r="BB268" t="str">
            <v>전 7-20</v>
          </cell>
          <cell r="BC268">
            <v>1</v>
          </cell>
        </row>
        <row r="269">
          <cell r="B269" t="str">
            <v>Hor-Tee</v>
          </cell>
          <cell r="C269" t="str">
            <v xml:space="preserve">500W (W/COVER) </v>
          </cell>
          <cell r="D269">
            <v>1</v>
          </cell>
          <cell r="E269" t="str">
            <v>EA</v>
          </cell>
          <cell r="F269">
            <v>50</v>
          </cell>
          <cell r="G269">
            <v>21554</v>
          </cell>
          <cell r="I269">
            <v>20927</v>
          </cell>
          <cell r="K269">
            <v>0</v>
          </cell>
          <cell r="M269">
            <v>627</v>
          </cell>
          <cell r="AM269">
            <v>1</v>
          </cell>
          <cell r="AN269">
            <v>1.2</v>
          </cell>
          <cell r="AO269">
            <v>1.2</v>
          </cell>
          <cell r="AP269" t="str">
            <v>내선전공</v>
          </cell>
          <cell r="AQ269">
            <v>0.36399999999999999</v>
          </cell>
          <cell r="BB269" t="str">
            <v>전 7-20</v>
          </cell>
          <cell r="BC269">
            <v>1</v>
          </cell>
        </row>
        <row r="270">
          <cell r="B270" t="str">
            <v>Hor-Tee</v>
          </cell>
          <cell r="C270" t="str">
            <v xml:space="preserve">600W (W/COVER) </v>
          </cell>
          <cell r="D270">
            <v>1</v>
          </cell>
          <cell r="E270" t="str">
            <v>EA</v>
          </cell>
          <cell r="F270">
            <v>50</v>
          </cell>
          <cell r="G270">
            <v>54304</v>
          </cell>
          <cell r="I270">
            <v>20927</v>
          </cell>
          <cell r="J270">
            <v>32750</v>
          </cell>
          <cell r="K270">
            <v>32750</v>
          </cell>
          <cell r="M270">
            <v>627</v>
          </cell>
          <cell r="AM270">
            <v>1</v>
          </cell>
          <cell r="AN270">
            <v>1.2</v>
          </cell>
          <cell r="AO270">
            <v>1.2</v>
          </cell>
          <cell r="AP270" t="str">
            <v>내선전공</v>
          </cell>
          <cell r="AQ270">
            <v>0.36399999999999999</v>
          </cell>
          <cell r="BB270" t="str">
            <v>전 7-20</v>
          </cell>
          <cell r="BC270">
            <v>1</v>
          </cell>
        </row>
        <row r="271">
          <cell r="B271" t="str">
            <v>90˚VER.Elbow</v>
          </cell>
          <cell r="C271" t="str">
            <v xml:space="preserve">200W (W/COVER) </v>
          </cell>
          <cell r="D271">
            <v>1</v>
          </cell>
          <cell r="E271" t="str">
            <v>EA</v>
          </cell>
          <cell r="F271">
            <v>50</v>
          </cell>
          <cell r="G271">
            <v>21554</v>
          </cell>
          <cell r="I271">
            <v>20927</v>
          </cell>
          <cell r="K271">
            <v>0</v>
          </cell>
          <cell r="M271">
            <v>627</v>
          </cell>
          <cell r="AM271">
            <v>1</v>
          </cell>
          <cell r="AN271">
            <v>1.2</v>
          </cell>
          <cell r="AO271">
            <v>1.2</v>
          </cell>
          <cell r="AP271" t="str">
            <v>내선전공</v>
          </cell>
          <cell r="AQ271">
            <v>0.36399999999999999</v>
          </cell>
          <cell r="BB271" t="str">
            <v>전 7-20</v>
          </cell>
          <cell r="BC271">
            <v>1</v>
          </cell>
        </row>
        <row r="272">
          <cell r="B272" t="str">
            <v>90˚VER.Elbow</v>
          </cell>
          <cell r="C272" t="str">
            <v xml:space="preserve">300W (W/COVER) </v>
          </cell>
          <cell r="D272">
            <v>1</v>
          </cell>
          <cell r="E272" t="str">
            <v>EA</v>
          </cell>
          <cell r="F272">
            <v>50</v>
          </cell>
          <cell r="G272">
            <v>41104</v>
          </cell>
          <cell r="I272">
            <v>20927</v>
          </cell>
          <cell r="J272">
            <v>19550</v>
          </cell>
          <cell r="K272">
            <v>19550</v>
          </cell>
          <cell r="M272">
            <v>627</v>
          </cell>
          <cell r="AM272">
            <v>1</v>
          </cell>
          <cell r="AN272">
            <v>1.2</v>
          </cell>
          <cell r="AO272">
            <v>1.2</v>
          </cell>
          <cell r="AP272" t="str">
            <v>내선전공</v>
          </cell>
          <cell r="AQ272">
            <v>0.36399999999999999</v>
          </cell>
          <cell r="BB272" t="str">
            <v>전 7-20</v>
          </cell>
          <cell r="BC272">
            <v>1</v>
          </cell>
        </row>
        <row r="273">
          <cell r="B273" t="str">
            <v>90˚VER.Elbow</v>
          </cell>
          <cell r="C273" t="str">
            <v xml:space="preserve">450W (W/COVER) </v>
          </cell>
          <cell r="D273">
            <v>1</v>
          </cell>
          <cell r="E273" t="str">
            <v>EA</v>
          </cell>
          <cell r="F273">
            <v>50</v>
          </cell>
          <cell r="G273">
            <v>56424</v>
          </cell>
          <cell r="I273">
            <v>20927</v>
          </cell>
          <cell r="J273">
            <v>34870</v>
          </cell>
          <cell r="K273">
            <v>34870</v>
          </cell>
          <cell r="M273">
            <v>627</v>
          </cell>
          <cell r="AM273">
            <v>1</v>
          </cell>
          <cell r="AN273">
            <v>1.2</v>
          </cell>
          <cell r="AO273">
            <v>1.2</v>
          </cell>
          <cell r="AP273" t="str">
            <v>내선전공</v>
          </cell>
          <cell r="AQ273">
            <v>0.36399999999999999</v>
          </cell>
          <cell r="BB273" t="str">
            <v>전 7-20</v>
          </cell>
          <cell r="BC273">
            <v>1</v>
          </cell>
        </row>
        <row r="274">
          <cell r="B274" t="str">
            <v>90˚VER.Elbow</v>
          </cell>
          <cell r="C274" t="str">
            <v xml:space="preserve">500W (W/COVER) </v>
          </cell>
          <cell r="D274">
            <v>1</v>
          </cell>
          <cell r="E274" t="str">
            <v>EA</v>
          </cell>
          <cell r="F274">
            <v>50</v>
          </cell>
          <cell r="G274">
            <v>21554</v>
          </cell>
          <cell r="I274">
            <v>20927</v>
          </cell>
          <cell r="K274">
            <v>0</v>
          </cell>
          <cell r="M274">
            <v>627</v>
          </cell>
          <cell r="AM274">
            <v>1</v>
          </cell>
          <cell r="AN274">
            <v>1.2</v>
          </cell>
          <cell r="AO274">
            <v>1.2</v>
          </cell>
          <cell r="AP274" t="str">
            <v>내선전공</v>
          </cell>
          <cell r="AQ274">
            <v>0.36399999999999999</v>
          </cell>
          <cell r="BB274" t="str">
            <v>전 7-20</v>
          </cell>
          <cell r="BC274">
            <v>1</v>
          </cell>
        </row>
        <row r="275">
          <cell r="B275" t="str">
            <v>90˚VER.Elbow</v>
          </cell>
          <cell r="C275" t="str">
            <v xml:space="preserve">600W (W/COVER) </v>
          </cell>
          <cell r="D275">
            <v>1</v>
          </cell>
          <cell r="E275" t="str">
            <v>EA</v>
          </cell>
          <cell r="F275">
            <v>50</v>
          </cell>
          <cell r="G275">
            <v>44754</v>
          </cell>
          <cell r="I275">
            <v>20927</v>
          </cell>
          <cell r="J275">
            <v>23200</v>
          </cell>
          <cell r="K275">
            <v>23200</v>
          </cell>
          <cell r="M275">
            <v>627</v>
          </cell>
          <cell r="AM275">
            <v>1</v>
          </cell>
          <cell r="AN275">
            <v>1.2</v>
          </cell>
          <cell r="AO275">
            <v>1.2</v>
          </cell>
          <cell r="AP275" t="str">
            <v>내선전공</v>
          </cell>
          <cell r="AQ275">
            <v>0.36399999999999999</v>
          </cell>
          <cell r="BB275" t="str">
            <v>전 7-20</v>
          </cell>
          <cell r="BC275">
            <v>1</v>
          </cell>
        </row>
        <row r="276">
          <cell r="B276" t="str">
            <v>Hor-Cross</v>
          </cell>
          <cell r="C276" t="str">
            <v xml:space="preserve">300W (W/COVER) </v>
          </cell>
          <cell r="D276">
            <v>1</v>
          </cell>
          <cell r="E276" t="str">
            <v>EA</v>
          </cell>
          <cell r="F276">
            <v>50</v>
          </cell>
          <cell r="G276">
            <v>21554</v>
          </cell>
          <cell r="I276">
            <v>20927</v>
          </cell>
          <cell r="K276">
            <v>0</v>
          </cell>
          <cell r="M276">
            <v>627</v>
          </cell>
          <cell r="AM276">
            <v>1</v>
          </cell>
          <cell r="AN276">
            <v>1.2</v>
          </cell>
          <cell r="AO276">
            <v>1.2</v>
          </cell>
          <cell r="AP276" t="str">
            <v>내선전공</v>
          </cell>
          <cell r="AQ276">
            <v>0.36399999999999999</v>
          </cell>
          <cell r="BB276" t="str">
            <v>전 7-20</v>
          </cell>
          <cell r="BC276">
            <v>1</v>
          </cell>
        </row>
        <row r="277">
          <cell r="B277" t="str">
            <v>Hor-Cross</v>
          </cell>
          <cell r="C277" t="str">
            <v xml:space="preserve">450W (W/COVER) </v>
          </cell>
          <cell r="D277">
            <v>1</v>
          </cell>
          <cell r="E277" t="str">
            <v>EA</v>
          </cell>
          <cell r="F277">
            <v>50</v>
          </cell>
          <cell r="G277">
            <v>57784</v>
          </cell>
          <cell r="I277">
            <v>20927</v>
          </cell>
          <cell r="J277">
            <v>36230</v>
          </cell>
          <cell r="K277">
            <v>36230</v>
          </cell>
          <cell r="M277">
            <v>627</v>
          </cell>
          <cell r="AM277">
            <v>1</v>
          </cell>
          <cell r="AN277">
            <v>1.2</v>
          </cell>
          <cell r="AO277">
            <v>1.2</v>
          </cell>
          <cell r="AP277" t="str">
            <v>내선전공</v>
          </cell>
          <cell r="AQ277">
            <v>0.36399999999999999</v>
          </cell>
          <cell r="BB277" t="str">
            <v>전 7-20</v>
          </cell>
          <cell r="BC277">
            <v>1</v>
          </cell>
        </row>
        <row r="278">
          <cell r="B278" t="str">
            <v>Hor-Cross</v>
          </cell>
          <cell r="C278" t="str">
            <v xml:space="preserve">600W (W/COVER) </v>
          </cell>
          <cell r="D278">
            <v>1</v>
          </cell>
          <cell r="E278" t="str">
            <v>EA</v>
          </cell>
          <cell r="F278">
            <v>50</v>
          </cell>
          <cell r="G278">
            <v>21554</v>
          </cell>
          <cell r="I278">
            <v>20927</v>
          </cell>
          <cell r="K278">
            <v>0</v>
          </cell>
          <cell r="M278">
            <v>627</v>
          </cell>
          <cell r="AM278">
            <v>1</v>
          </cell>
          <cell r="AN278">
            <v>1.2</v>
          </cell>
          <cell r="AO278">
            <v>1.2</v>
          </cell>
          <cell r="AP278" t="str">
            <v>내선전공</v>
          </cell>
          <cell r="AQ278">
            <v>0.36399999999999999</v>
          </cell>
          <cell r="BB278" t="str">
            <v>전 7-20</v>
          </cell>
          <cell r="BC278">
            <v>1</v>
          </cell>
        </row>
        <row r="279">
          <cell r="B279" t="str">
            <v>Reducer</v>
          </cell>
          <cell r="C279" t="str">
            <v>450W-300W</v>
          </cell>
          <cell r="D279">
            <v>1</v>
          </cell>
          <cell r="E279" t="str">
            <v>EA</v>
          </cell>
          <cell r="F279">
            <v>50</v>
          </cell>
          <cell r="G279">
            <v>29554</v>
          </cell>
          <cell r="I279">
            <v>20927</v>
          </cell>
          <cell r="J279">
            <v>8000</v>
          </cell>
          <cell r="K279">
            <v>8000</v>
          </cell>
          <cell r="M279">
            <v>627</v>
          </cell>
          <cell r="AM279">
            <v>1</v>
          </cell>
          <cell r="AN279">
            <v>1.2</v>
          </cell>
          <cell r="AO279">
            <v>1.2</v>
          </cell>
          <cell r="AP279" t="str">
            <v>내선전공</v>
          </cell>
          <cell r="AQ279">
            <v>0.36399999999999999</v>
          </cell>
          <cell r="BB279" t="str">
            <v>전 7-20</v>
          </cell>
          <cell r="BC279">
            <v>1</v>
          </cell>
        </row>
        <row r="280">
          <cell r="B280" t="str">
            <v>앙카 볼트</v>
          </cell>
          <cell r="C280" t="str">
            <v>φ16 x 250</v>
          </cell>
          <cell r="D280">
            <v>1</v>
          </cell>
          <cell r="E280" t="str">
            <v>EA</v>
          </cell>
          <cell r="F280">
            <v>50</v>
          </cell>
          <cell r="G280">
            <v>5921</v>
          </cell>
          <cell r="I280">
            <v>5749</v>
          </cell>
          <cell r="K280">
            <v>0</v>
          </cell>
          <cell r="M280">
            <v>172</v>
          </cell>
          <cell r="AM280">
            <v>1</v>
          </cell>
          <cell r="AN280">
            <v>1</v>
          </cell>
          <cell r="AO280">
            <v>1</v>
          </cell>
          <cell r="AP280" t="str">
            <v>내선전공</v>
          </cell>
          <cell r="AQ280">
            <v>0.12</v>
          </cell>
          <cell r="BB280" t="str">
            <v>전 7-18</v>
          </cell>
          <cell r="BC280">
            <v>1</v>
          </cell>
        </row>
        <row r="281">
          <cell r="A281">
            <v>113</v>
          </cell>
          <cell r="B281" t="str">
            <v>DW</v>
          </cell>
          <cell r="C281" t="str">
            <v>STS 316L</v>
          </cell>
          <cell r="D281">
            <v>1</v>
          </cell>
          <cell r="E281" t="str">
            <v>m</v>
          </cell>
          <cell r="F281">
            <v>50</v>
          </cell>
          <cell r="G281">
            <v>6433</v>
          </cell>
          <cell r="I281">
            <v>421</v>
          </cell>
          <cell r="J281">
            <v>6000</v>
          </cell>
          <cell r="K281">
            <v>6000</v>
          </cell>
          <cell r="M281">
            <v>12</v>
          </cell>
          <cell r="AM281">
            <v>2</v>
          </cell>
          <cell r="AN281">
            <v>1</v>
          </cell>
          <cell r="AO281">
            <v>1</v>
          </cell>
          <cell r="AP281" t="str">
            <v>저압케이블공</v>
          </cell>
          <cell r="AQ281">
            <v>6.0000000000000001E-3</v>
          </cell>
          <cell r="AR281" t="str">
            <v>보통인부</v>
          </cell>
          <cell r="AS281">
            <v>2E-3</v>
          </cell>
          <cell r="BB281" t="str">
            <v>전 5-33</v>
          </cell>
          <cell r="BC281">
            <v>1</v>
          </cell>
        </row>
        <row r="282">
          <cell r="A282">
            <v>114</v>
          </cell>
          <cell r="B282" t="str">
            <v>PARAPET ARM</v>
          </cell>
          <cell r="C282" t="str">
            <v>SS41, Angle 5tx40x40</v>
          </cell>
          <cell r="D282">
            <v>1</v>
          </cell>
          <cell r="E282" t="str">
            <v>EA</v>
          </cell>
          <cell r="F282">
            <v>50</v>
          </cell>
          <cell r="G282">
            <v>56051</v>
          </cell>
          <cell r="I282">
            <v>35487</v>
          </cell>
          <cell r="J282">
            <v>19500</v>
          </cell>
          <cell r="K282">
            <v>19500</v>
          </cell>
          <cell r="M282">
            <v>1064</v>
          </cell>
          <cell r="AM282">
            <v>1</v>
          </cell>
          <cell r="AN282">
            <v>1</v>
          </cell>
          <cell r="AO282">
            <v>1</v>
          </cell>
          <cell r="AP282" t="str">
            <v>저압케이블공</v>
          </cell>
          <cell r="AQ282">
            <v>0.6</v>
          </cell>
          <cell r="BB282" t="str">
            <v>전 5-33</v>
          </cell>
          <cell r="BC282">
            <v>1</v>
          </cell>
        </row>
        <row r="283">
          <cell r="A283">
            <v>115</v>
          </cell>
          <cell r="B283" t="str">
            <v>PARAPET 말단ARM</v>
          </cell>
          <cell r="C283" t="str">
            <v>SS41, Angle 5tx40x40</v>
          </cell>
          <cell r="D283">
            <v>1</v>
          </cell>
          <cell r="E283" t="str">
            <v>EA</v>
          </cell>
          <cell r="F283">
            <v>50</v>
          </cell>
          <cell r="G283">
            <v>90111</v>
          </cell>
          <cell r="I283">
            <v>65060</v>
          </cell>
          <cell r="J283">
            <v>23100</v>
          </cell>
          <cell r="K283">
            <v>23100</v>
          </cell>
          <cell r="M283">
            <v>1951</v>
          </cell>
          <cell r="AM283">
            <v>1</v>
          </cell>
          <cell r="AN283">
            <v>1</v>
          </cell>
          <cell r="AO283">
            <v>1</v>
          </cell>
          <cell r="AP283" t="str">
            <v>저압케이블공</v>
          </cell>
          <cell r="AQ283">
            <v>1.1000000000000001</v>
          </cell>
          <cell r="BB283" t="str">
            <v>전 5-33</v>
          </cell>
          <cell r="BC283">
            <v>1</v>
          </cell>
        </row>
        <row r="284">
          <cell r="A284">
            <v>116</v>
          </cell>
          <cell r="B284" t="str">
            <v>WIRE VISE</v>
          </cell>
          <cell r="D284">
            <v>1</v>
          </cell>
          <cell r="E284" t="str">
            <v>EA</v>
          </cell>
          <cell r="F284">
            <v>50</v>
          </cell>
          <cell r="G284">
            <v>17410</v>
          </cell>
          <cell r="I284">
            <v>8360</v>
          </cell>
          <cell r="J284">
            <v>8800</v>
          </cell>
          <cell r="K284">
            <v>8800</v>
          </cell>
          <cell r="M284">
            <v>250</v>
          </cell>
          <cell r="AM284">
            <v>2</v>
          </cell>
          <cell r="AN284">
            <v>1</v>
          </cell>
          <cell r="AO284">
            <v>1</v>
          </cell>
          <cell r="AP284" t="str">
            <v>저압케이블공</v>
          </cell>
          <cell r="AQ284">
            <v>0.09</v>
          </cell>
          <cell r="AR284" t="str">
            <v>보통인부</v>
          </cell>
          <cell r="AS284">
            <v>0.09</v>
          </cell>
          <cell r="BB284" t="str">
            <v>전 5-33</v>
          </cell>
          <cell r="BC284">
            <v>1</v>
          </cell>
        </row>
        <row r="285">
          <cell r="A285">
            <v>117</v>
          </cell>
          <cell r="B285" t="str">
            <v>CONNECTION WIRE</v>
          </cell>
          <cell r="C285" t="str">
            <v>CU 나동선(5mm)</v>
          </cell>
          <cell r="D285">
            <v>1</v>
          </cell>
          <cell r="E285" t="str">
            <v>m</v>
          </cell>
          <cell r="F285">
            <v>50</v>
          </cell>
          <cell r="G285">
            <v>2298</v>
          </cell>
          <cell r="I285">
            <v>1437</v>
          </cell>
          <cell r="J285">
            <v>818</v>
          </cell>
          <cell r="K285">
            <v>818</v>
          </cell>
          <cell r="M285">
            <v>43</v>
          </cell>
          <cell r="AM285">
            <v>1</v>
          </cell>
          <cell r="AN285">
            <v>1</v>
          </cell>
          <cell r="AO285">
            <v>1</v>
          </cell>
          <cell r="AP285" t="str">
            <v>내선전공</v>
          </cell>
          <cell r="AQ285">
            <v>0.03</v>
          </cell>
          <cell r="BB285" t="str">
            <v>전 7-8</v>
          </cell>
          <cell r="BC285">
            <v>1</v>
          </cell>
        </row>
        <row r="286">
          <cell r="A286">
            <v>118</v>
          </cell>
          <cell r="B286" t="str">
            <v>CONNECTION WIRE용 CLIP</v>
          </cell>
          <cell r="C286" t="str">
            <v>HEX HEAD Type</v>
          </cell>
          <cell r="D286">
            <v>1</v>
          </cell>
          <cell r="E286" t="str">
            <v>SET</v>
          </cell>
          <cell r="F286">
            <v>50</v>
          </cell>
          <cell r="G286">
            <v>4074</v>
          </cell>
          <cell r="I286">
            <v>2111</v>
          </cell>
          <cell r="J286">
            <v>1900</v>
          </cell>
          <cell r="K286">
            <v>1900</v>
          </cell>
          <cell r="M286">
            <v>63</v>
          </cell>
          <cell r="AM286">
            <v>2</v>
          </cell>
          <cell r="AN286">
            <v>1</v>
          </cell>
          <cell r="AO286">
            <v>1</v>
          </cell>
          <cell r="AP286" t="str">
            <v>저압케이블공</v>
          </cell>
          <cell r="AQ286">
            <v>0.03</v>
          </cell>
          <cell r="AR286" t="str">
            <v>보통인부</v>
          </cell>
          <cell r="AS286">
            <v>0.01</v>
          </cell>
          <cell r="BB286" t="str">
            <v>전 5-33</v>
          </cell>
          <cell r="BC286">
            <v>1</v>
          </cell>
        </row>
        <row r="287">
          <cell r="A287">
            <v>119</v>
          </cell>
          <cell r="B287" t="str">
            <v>STS WIRE ROPE</v>
          </cell>
          <cell r="C287" t="str">
            <v>4.0mm</v>
          </cell>
          <cell r="D287">
            <v>1</v>
          </cell>
          <cell r="E287" t="str">
            <v>m</v>
          </cell>
          <cell r="F287">
            <v>50</v>
          </cell>
          <cell r="G287">
            <v>2030</v>
          </cell>
          <cell r="I287">
            <v>1437</v>
          </cell>
          <cell r="J287">
            <v>550</v>
          </cell>
          <cell r="K287">
            <v>550</v>
          </cell>
          <cell r="M287">
            <v>43</v>
          </cell>
          <cell r="AM287">
            <v>1</v>
          </cell>
          <cell r="AN287">
            <v>1</v>
          </cell>
          <cell r="AO287">
            <v>1</v>
          </cell>
          <cell r="AP287" t="str">
            <v>내선전공</v>
          </cell>
          <cell r="AQ287">
            <v>0.03</v>
          </cell>
          <cell r="BB287" t="str">
            <v>전 7-8</v>
          </cell>
          <cell r="BC287">
            <v>1</v>
          </cell>
        </row>
        <row r="288">
          <cell r="A288">
            <v>120</v>
          </cell>
          <cell r="B288" t="str">
            <v>STS WIRE ROPE용 CLIP</v>
          </cell>
          <cell r="C288" t="str">
            <v>15mm, 절연형</v>
          </cell>
          <cell r="D288">
            <v>1</v>
          </cell>
          <cell r="E288" t="str">
            <v>EA</v>
          </cell>
          <cell r="F288">
            <v>50</v>
          </cell>
          <cell r="G288">
            <v>3674</v>
          </cell>
          <cell r="I288">
            <v>2111</v>
          </cell>
          <cell r="J288">
            <v>1500</v>
          </cell>
          <cell r="K288">
            <v>1500</v>
          </cell>
          <cell r="M288">
            <v>63</v>
          </cell>
          <cell r="AM288">
            <v>2</v>
          </cell>
          <cell r="AN288">
            <v>1</v>
          </cell>
          <cell r="AO288">
            <v>1</v>
          </cell>
          <cell r="AP288" t="str">
            <v>저압케이블공</v>
          </cell>
          <cell r="AQ288">
            <v>0.03</v>
          </cell>
          <cell r="AR288" t="str">
            <v>보통인부</v>
          </cell>
          <cell r="AS288">
            <v>0.01</v>
          </cell>
          <cell r="BB288" t="str">
            <v>전 5-33</v>
          </cell>
          <cell r="BC288">
            <v>1</v>
          </cell>
        </row>
        <row r="289">
          <cell r="A289">
            <v>121</v>
          </cell>
          <cell r="B289" t="str">
            <v>ANCHOR BOLT</v>
          </cell>
          <cell r="C289" t="str">
            <v>M16x145(케미컬)</v>
          </cell>
          <cell r="D289">
            <v>1</v>
          </cell>
          <cell r="E289" t="str">
            <v>SET</v>
          </cell>
          <cell r="F289">
            <v>50</v>
          </cell>
          <cell r="G289">
            <v>9366</v>
          </cell>
          <cell r="I289">
            <v>7443</v>
          </cell>
          <cell r="J289">
            <v>1700</v>
          </cell>
          <cell r="K289">
            <v>1700</v>
          </cell>
          <cell r="M289">
            <v>223</v>
          </cell>
          <cell r="AM289">
            <v>2</v>
          </cell>
          <cell r="AN289">
            <v>1</v>
          </cell>
          <cell r="AO289">
            <v>1</v>
          </cell>
          <cell r="AP289" t="str">
            <v>내선전공</v>
          </cell>
          <cell r="AQ289">
            <v>0.13</v>
          </cell>
          <cell r="AR289" t="str">
            <v>보통인부</v>
          </cell>
          <cell r="AS289">
            <v>3.5999999999999997E-2</v>
          </cell>
          <cell r="BB289" t="str">
            <v>전 7-18</v>
          </cell>
          <cell r="BC289">
            <v>1</v>
          </cell>
        </row>
        <row r="290">
          <cell r="B290" t="str">
            <v>MOUNT &amp; CABLE TIE</v>
          </cell>
          <cell r="D290">
            <v>1</v>
          </cell>
          <cell r="E290" t="str">
            <v>SET</v>
          </cell>
          <cell r="F290">
            <v>50</v>
          </cell>
          <cell r="G290" t="e">
            <v>#N/A</v>
          </cell>
          <cell r="I290" t="e">
            <v>#N/A</v>
          </cell>
          <cell r="J290">
            <v>2600</v>
          </cell>
          <cell r="K290">
            <v>2600</v>
          </cell>
          <cell r="M290" t="e">
            <v>#N/A</v>
          </cell>
          <cell r="AM290">
            <v>0</v>
          </cell>
          <cell r="AN290">
            <v>1</v>
          </cell>
          <cell r="AO290">
            <v>1</v>
          </cell>
          <cell r="BC290">
            <v>1</v>
          </cell>
        </row>
        <row r="291">
          <cell r="B291" t="str">
            <v>VULK</v>
          </cell>
          <cell r="C291" t="str">
            <v>Water Proof, ARM 지지용</v>
          </cell>
          <cell r="D291">
            <v>1</v>
          </cell>
          <cell r="E291" t="str">
            <v>KG</v>
          </cell>
          <cell r="F291">
            <v>50</v>
          </cell>
          <cell r="G291" t="e">
            <v>#N/A</v>
          </cell>
          <cell r="I291" t="e">
            <v>#N/A</v>
          </cell>
          <cell r="J291">
            <v>8500</v>
          </cell>
          <cell r="K291">
            <v>8500</v>
          </cell>
          <cell r="M291" t="e">
            <v>#N/A</v>
          </cell>
          <cell r="AM291">
            <v>0</v>
          </cell>
          <cell r="AN291">
            <v>1</v>
          </cell>
          <cell r="AO291">
            <v>1</v>
          </cell>
          <cell r="BC291">
            <v>1</v>
          </cell>
        </row>
        <row r="292">
          <cell r="B292" t="str">
            <v>EPOXY</v>
          </cell>
          <cell r="C292" t="str">
            <v>MOUNT 지지용</v>
          </cell>
          <cell r="D292">
            <v>1</v>
          </cell>
          <cell r="E292" t="str">
            <v>KG</v>
          </cell>
          <cell r="F292">
            <v>50</v>
          </cell>
          <cell r="G292" t="e">
            <v>#N/A</v>
          </cell>
          <cell r="I292" t="e">
            <v>#N/A</v>
          </cell>
          <cell r="J292">
            <v>13600</v>
          </cell>
          <cell r="K292">
            <v>13600</v>
          </cell>
          <cell r="M292" t="e">
            <v>#N/A</v>
          </cell>
          <cell r="AM292">
            <v>0</v>
          </cell>
          <cell r="AN292">
            <v>1</v>
          </cell>
          <cell r="AO292">
            <v>1</v>
          </cell>
          <cell r="BC292">
            <v>1</v>
          </cell>
        </row>
        <row r="293">
          <cell r="A293">
            <v>122</v>
          </cell>
          <cell r="B293" t="str">
            <v>Ground Wire Clip</v>
          </cell>
          <cell r="C293" t="str">
            <v>15φ용</v>
          </cell>
          <cell r="D293">
            <v>1</v>
          </cell>
          <cell r="E293" t="str">
            <v>EA</v>
          </cell>
          <cell r="F293">
            <v>50</v>
          </cell>
          <cell r="G293">
            <v>18074</v>
          </cell>
          <cell r="I293">
            <v>2111</v>
          </cell>
          <cell r="J293">
            <v>15900</v>
          </cell>
          <cell r="K293">
            <v>15900</v>
          </cell>
          <cell r="M293">
            <v>63</v>
          </cell>
          <cell r="AM293">
            <v>2</v>
          </cell>
          <cell r="AN293">
            <v>1</v>
          </cell>
          <cell r="AO293">
            <v>1</v>
          </cell>
          <cell r="AP293" t="str">
            <v>저압케이블공</v>
          </cell>
          <cell r="AQ293">
            <v>0.03</v>
          </cell>
          <cell r="AR293" t="str">
            <v>보통인부</v>
          </cell>
          <cell r="AS293">
            <v>0.01</v>
          </cell>
          <cell r="BB293" t="str">
            <v>전 5-33</v>
          </cell>
          <cell r="BC293">
            <v>1</v>
          </cell>
        </row>
        <row r="294">
          <cell r="A294">
            <v>123</v>
          </cell>
          <cell r="B294" t="str">
            <v>SBI</v>
          </cell>
          <cell r="D294">
            <v>1</v>
          </cell>
          <cell r="E294" t="str">
            <v>SET</v>
          </cell>
          <cell r="F294">
            <v>50</v>
          </cell>
          <cell r="G294">
            <v>485812</v>
          </cell>
          <cell r="I294">
            <v>43119</v>
          </cell>
          <cell r="J294">
            <v>441400</v>
          </cell>
          <cell r="K294">
            <v>441400</v>
          </cell>
          <cell r="M294">
            <v>1293</v>
          </cell>
          <cell r="AM294">
            <v>1</v>
          </cell>
          <cell r="AN294">
            <v>0.6</v>
          </cell>
          <cell r="AO294">
            <v>0.6</v>
          </cell>
          <cell r="AP294" t="str">
            <v>내선전공</v>
          </cell>
          <cell r="AQ294">
            <v>1.5</v>
          </cell>
          <cell r="BB294" t="str">
            <v>전 5-31</v>
          </cell>
          <cell r="BC294">
            <v>1</v>
          </cell>
        </row>
        <row r="295">
          <cell r="A295">
            <v>124</v>
          </cell>
          <cell r="B295" t="str">
            <v>TERMINAL BASE(POLE)</v>
          </cell>
          <cell r="C295" t="str">
            <v>Angle 5tx40x40</v>
          </cell>
          <cell r="D295">
            <v>1</v>
          </cell>
          <cell r="E295" t="str">
            <v>EA</v>
          </cell>
          <cell r="F295">
            <v>50</v>
          </cell>
          <cell r="G295">
            <v>155211</v>
          </cell>
          <cell r="I295">
            <v>65060</v>
          </cell>
          <cell r="J295">
            <v>88200</v>
          </cell>
          <cell r="K295">
            <v>88200</v>
          </cell>
          <cell r="M295">
            <v>1951</v>
          </cell>
          <cell r="AM295">
            <v>1</v>
          </cell>
          <cell r="AN295">
            <v>1</v>
          </cell>
          <cell r="AO295">
            <v>1</v>
          </cell>
          <cell r="AP295" t="str">
            <v>저압케이블공</v>
          </cell>
          <cell r="AQ295">
            <v>1.1000000000000001</v>
          </cell>
          <cell r="BB295" t="str">
            <v>전 5-33</v>
          </cell>
          <cell r="BC295">
            <v>1</v>
          </cell>
        </row>
        <row r="296">
          <cell r="A296">
            <v>125</v>
          </cell>
          <cell r="B296" t="str">
            <v>SBI</v>
          </cell>
          <cell r="C296" t="str">
            <v>관리동</v>
          </cell>
          <cell r="D296">
            <v>1</v>
          </cell>
          <cell r="E296" t="str">
            <v>개소</v>
          </cell>
          <cell r="F296">
            <v>50</v>
          </cell>
          <cell r="G296">
            <v>67011</v>
          </cell>
          <cell r="I296">
            <v>65060</v>
          </cell>
          <cell r="K296">
            <v>0</v>
          </cell>
          <cell r="M296">
            <v>1951</v>
          </cell>
          <cell r="AM296">
            <v>1</v>
          </cell>
          <cell r="AN296">
            <v>1</v>
          </cell>
          <cell r="AO296">
            <v>1</v>
          </cell>
          <cell r="AP296" t="str">
            <v>저압케이블공</v>
          </cell>
          <cell r="AQ296">
            <v>1.1000000000000001</v>
          </cell>
          <cell r="BC296">
            <v>1</v>
          </cell>
        </row>
        <row r="297">
          <cell r="A297">
            <v>126</v>
          </cell>
          <cell r="B297" t="str">
            <v>CAD WELD</v>
          </cell>
          <cell r="D297">
            <v>1</v>
          </cell>
          <cell r="E297" t="str">
            <v>EA</v>
          </cell>
          <cell r="F297">
            <v>50</v>
          </cell>
          <cell r="G297">
            <v>26976</v>
          </cell>
          <cell r="I297">
            <v>9103</v>
          </cell>
          <cell r="J297">
            <v>17600</v>
          </cell>
          <cell r="K297">
            <v>17600</v>
          </cell>
          <cell r="M297">
            <v>273</v>
          </cell>
          <cell r="AM297">
            <v>1</v>
          </cell>
          <cell r="AN297">
            <v>1</v>
          </cell>
          <cell r="AO297">
            <v>1</v>
          </cell>
          <cell r="AP297" t="str">
            <v>내선전공</v>
          </cell>
          <cell r="AQ297">
            <v>0.19</v>
          </cell>
          <cell r="BB297" t="str">
            <v>전 3-72</v>
          </cell>
          <cell r="BC297">
            <v>1</v>
          </cell>
        </row>
        <row r="298">
          <cell r="A298">
            <v>127</v>
          </cell>
          <cell r="B298" t="str">
            <v>SUPPORT(BRACKET)</v>
          </cell>
          <cell r="C298" t="str">
            <v>STS BAND</v>
          </cell>
          <cell r="D298">
            <v>1</v>
          </cell>
          <cell r="E298" t="str">
            <v>EA</v>
          </cell>
          <cell r="F298">
            <v>50</v>
          </cell>
          <cell r="G298">
            <v>102311</v>
          </cell>
          <cell r="I298">
            <v>65060</v>
          </cell>
          <cell r="J298">
            <v>35300</v>
          </cell>
          <cell r="K298">
            <v>35300</v>
          </cell>
          <cell r="M298">
            <v>1951</v>
          </cell>
          <cell r="AM298">
            <v>1</v>
          </cell>
          <cell r="AN298">
            <v>1</v>
          </cell>
          <cell r="AO298">
            <v>1</v>
          </cell>
          <cell r="AP298" t="str">
            <v>저압케이블공</v>
          </cell>
          <cell r="AQ298">
            <v>1.1000000000000001</v>
          </cell>
          <cell r="BB298" t="str">
            <v>전 5-33</v>
          </cell>
          <cell r="BC298">
            <v>1</v>
          </cell>
        </row>
        <row r="299">
          <cell r="A299">
            <v>128</v>
          </cell>
          <cell r="B299" t="str">
            <v>ROD CLIP</v>
          </cell>
          <cell r="D299">
            <v>1</v>
          </cell>
          <cell r="E299" t="str">
            <v>EA</v>
          </cell>
          <cell r="F299">
            <v>50</v>
          </cell>
          <cell r="G299">
            <v>8374</v>
          </cell>
          <cell r="I299">
            <v>2111</v>
          </cell>
          <cell r="J299">
            <v>6200</v>
          </cell>
          <cell r="K299">
            <v>6200</v>
          </cell>
          <cell r="M299">
            <v>63</v>
          </cell>
          <cell r="AM299">
            <v>2</v>
          </cell>
          <cell r="AN299">
            <v>1</v>
          </cell>
          <cell r="AO299">
            <v>1</v>
          </cell>
          <cell r="AP299" t="str">
            <v>저압케이블공</v>
          </cell>
          <cell r="AQ299">
            <v>0.03</v>
          </cell>
          <cell r="AR299" t="str">
            <v>보통인부</v>
          </cell>
          <cell r="AS299">
            <v>0.01</v>
          </cell>
          <cell r="BB299" t="str">
            <v>전 5-33</v>
          </cell>
          <cell r="BC299">
            <v>1</v>
          </cell>
        </row>
        <row r="300">
          <cell r="A300">
            <v>129</v>
          </cell>
          <cell r="B300" t="str">
            <v>배전용 경완금</v>
          </cell>
          <cell r="C300" t="str">
            <v>75x75x3.2tx900</v>
          </cell>
          <cell r="D300">
            <v>1</v>
          </cell>
          <cell r="E300" t="str">
            <v>EA</v>
          </cell>
          <cell r="F300">
            <v>50</v>
          </cell>
          <cell r="G300">
            <v>24699</v>
          </cell>
          <cell r="I300">
            <v>18932</v>
          </cell>
          <cell r="J300">
            <v>5200</v>
          </cell>
          <cell r="K300">
            <v>5200</v>
          </cell>
          <cell r="M300">
            <v>567</v>
          </cell>
          <cell r="AM300">
            <v>2</v>
          </cell>
          <cell r="AN300">
            <v>1</v>
          </cell>
          <cell r="AO300">
            <v>1</v>
          </cell>
          <cell r="AP300" t="str">
            <v>배전전공</v>
          </cell>
          <cell r="AQ300">
            <v>0.09</v>
          </cell>
          <cell r="AR300" t="str">
            <v>보통인부</v>
          </cell>
          <cell r="AS300">
            <v>0.09</v>
          </cell>
          <cell r="BB300" t="str">
            <v>전 5-16</v>
          </cell>
          <cell r="BC300">
            <v>1</v>
          </cell>
        </row>
        <row r="301">
          <cell r="A301">
            <v>130</v>
          </cell>
          <cell r="B301" t="str">
            <v>배전용 경완금</v>
          </cell>
          <cell r="C301" t="str">
            <v>75x75x3.2tx1400</v>
          </cell>
          <cell r="D301">
            <v>1</v>
          </cell>
          <cell r="E301" t="str">
            <v>EA</v>
          </cell>
          <cell r="F301">
            <v>50</v>
          </cell>
          <cell r="G301">
            <v>31467</v>
          </cell>
          <cell r="I301">
            <v>21036</v>
          </cell>
          <cell r="J301">
            <v>9800</v>
          </cell>
          <cell r="K301">
            <v>9800</v>
          </cell>
          <cell r="M301">
            <v>631</v>
          </cell>
          <cell r="AM301">
            <v>2</v>
          </cell>
          <cell r="AN301">
            <v>1</v>
          </cell>
          <cell r="AO301">
            <v>1</v>
          </cell>
          <cell r="AP301" t="str">
            <v>배전전공</v>
          </cell>
          <cell r="AQ301">
            <v>0.1</v>
          </cell>
          <cell r="AR301" t="str">
            <v>보통인부</v>
          </cell>
          <cell r="AS301">
            <v>0.1</v>
          </cell>
          <cell r="BB301" t="str">
            <v>전 5-16</v>
          </cell>
          <cell r="BC301">
            <v>1</v>
          </cell>
        </row>
        <row r="302">
          <cell r="A302">
            <v>131</v>
          </cell>
          <cell r="B302" t="str">
            <v>배전용 완금</v>
          </cell>
          <cell r="C302" t="str">
            <v>90x90x7tx1800</v>
          </cell>
          <cell r="D302">
            <v>1</v>
          </cell>
          <cell r="E302" t="str">
            <v>EA</v>
          </cell>
          <cell r="F302">
            <v>50</v>
          </cell>
          <cell r="G302">
            <v>42667</v>
          </cell>
          <cell r="I302">
            <v>21036</v>
          </cell>
          <cell r="J302">
            <v>21000</v>
          </cell>
          <cell r="K302">
            <v>21000</v>
          </cell>
          <cell r="M302">
            <v>631</v>
          </cell>
          <cell r="AM302">
            <v>2</v>
          </cell>
          <cell r="AN302">
            <v>1</v>
          </cell>
          <cell r="AO302">
            <v>1</v>
          </cell>
          <cell r="AP302" t="str">
            <v>배전전공</v>
          </cell>
          <cell r="AQ302">
            <v>0.1</v>
          </cell>
          <cell r="AR302" t="str">
            <v>보통인부</v>
          </cell>
          <cell r="AS302">
            <v>0.1</v>
          </cell>
          <cell r="BB302" t="str">
            <v>전 5-16</v>
          </cell>
          <cell r="BC302">
            <v>1</v>
          </cell>
        </row>
        <row r="303">
          <cell r="A303">
            <v>132</v>
          </cell>
          <cell r="B303" t="str">
            <v>배전용 완금</v>
          </cell>
          <cell r="C303" t="str">
            <v>90x90x7tx2400</v>
          </cell>
          <cell r="D303">
            <v>1</v>
          </cell>
          <cell r="E303" t="str">
            <v>EA</v>
          </cell>
          <cell r="F303">
            <v>50</v>
          </cell>
          <cell r="G303">
            <v>57667</v>
          </cell>
          <cell r="I303">
            <v>27347</v>
          </cell>
          <cell r="J303">
            <v>29500</v>
          </cell>
          <cell r="K303">
            <v>29500</v>
          </cell>
          <cell r="M303">
            <v>820</v>
          </cell>
          <cell r="AM303">
            <v>2</v>
          </cell>
          <cell r="AN303">
            <v>1</v>
          </cell>
          <cell r="AO303">
            <v>1</v>
          </cell>
          <cell r="AP303" t="str">
            <v>배전전공</v>
          </cell>
          <cell r="AQ303">
            <v>0.13</v>
          </cell>
          <cell r="AR303" t="str">
            <v>보통인부</v>
          </cell>
          <cell r="AS303">
            <v>0.13</v>
          </cell>
          <cell r="BB303" t="str">
            <v>전 5-16</v>
          </cell>
          <cell r="BC303">
            <v>1</v>
          </cell>
        </row>
        <row r="304">
          <cell r="A304">
            <v>133</v>
          </cell>
          <cell r="B304" t="str">
            <v>전주용 입상관</v>
          </cell>
          <cell r="C304" t="str">
            <v>φ130x2m</v>
          </cell>
          <cell r="D304">
            <v>1</v>
          </cell>
          <cell r="E304" t="str">
            <v>EA</v>
          </cell>
          <cell r="F304">
            <v>50</v>
          </cell>
          <cell r="G304">
            <v>205179</v>
          </cell>
          <cell r="I304">
            <v>173961</v>
          </cell>
          <cell r="J304">
            <v>26000</v>
          </cell>
          <cell r="K304">
            <v>26000</v>
          </cell>
          <cell r="M304">
            <v>5218</v>
          </cell>
          <cell r="AM304">
            <v>2</v>
          </cell>
          <cell r="AN304">
            <v>1</v>
          </cell>
          <cell r="AO304">
            <v>1</v>
          </cell>
          <cell r="AP304" t="str">
            <v>배전전공</v>
          </cell>
          <cell r="AQ304">
            <v>0.92</v>
          </cell>
          <cell r="AR304" t="str">
            <v>보통인부</v>
          </cell>
          <cell r="AS304">
            <v>0.34</v>
          </cell>
          <cell r="BB304" t="str">
            <v>전 5-37-2</v>
          </cell>
          <cell r="BC304">
            <v>1</v>
          </cell>
        </row>
        <row r="305">
          <cell r="A305">
            <v>134</v>
          </cell>
          <cell r="B305" t="str">
            <v>케이블 헤드 지지금구</v>
          </cell>
          <cell r="C305" t="str">
            <v>상,하부용</v>
          </cell>
          <cell r="D305">
            <v>1</v>
          </cell>
          <cell r="E305" t="str">
            <v>SET</v>
          </cell>
          <cell r="F305">
            <v>50</v>
          </cell>
          <cell r="G305">
            <v>141856</v>
          </cell>
          <cell r="I305">
            <v>87239</v>
          </cell>
          <cell r="J305">
            <v>52000</v>
          </cell>
          <cell r="K305">
            <v>52000</v>
          </cell>
          <cell r="M305">
            <v>2617</v>
          </cell>
          <cell r="AM305">
            <v>2</v>
          </cell>
          <cell r="AN305">
            <v>1</v>
          </cell>
          <cell r="AO305">
            <v>1</v>
          </cell>
          <cell r="AP305" t="str">
            <v>배전전공</v>
          </cell>
          <cell r="AQ305">
            <v>0.45</v>
          </cell>
          <cell r="AR305" t="str">
            <v>보통인부</v>
          </cell>
          <cell r="AS305">
            <v>0.23</v>
          </cell>
          <cell r="BB305" t="str">
            <v>전 5-40-2</v>
          </cell>
          <cell r="BC305">
            <v>1</v>
          </cell>
        </row>
        <row r="306">
          <cell r="B306" t="str">
            <v>케이블크리트</v>
          </cell>
          <cell r="C306" t="str">
            <v>헤드취부용</v>
          </cell>
          <cell r="D306">
            <v>1</v>
          </cell>
          <cell r="E306" t="str">
            <v>EA</v>
          </cell>
          <cell r="F306">
            <v>50</v>
          </cell>
          <cell r="G306" t="e">
            <v>#N/A</v>
          </cell>
          <cell r="I306" t="e">
            <v>#N/A</v>
          </cell>
          <cell r="J306">
            <v>6000</v>
          </cell>
          <cell r="K306">
            <v>6000</v>
          </cell>
          <cell r="M306" t="e">
            <v>#N/A</v>
          </cell>
          <cell r="AM306">
            <v>0</v>
          </cell>
          <cell r="AN306">
            <v>1</v>
          </cell>
          <cell r="AO306">
            <v>1</v>
          </cell>
          <cell r="BB306" t="str">
            <v>전 5-16</v>
          </cell>
          <cell r="BC306">
            <v>1</v>
          </cell>
        </row>
        <row r="307">
          <cell r="A307">
            <v>135</v>
          </cell>
          <cell r="B307" t="str">
            <v>접지동봉</v>
          </cell>
          <cell r="C307" t="str">
            <v xml:space="preserve">φ14 x 1000 </v>
          </cell>
          <cell r="D307">
            <v>1</v>
          </cell>
          <cell r="E307" t="str">
            <v>EA</v>
          </cell>
          <cell r="F307">
            <v>50</v>
          </cell>
          <cell r="G307">
            <v>15995</v>
          </cell>
          <cell r="I307">
            <v>12957</v>
          </cell>
          <cell r="J307">
            <v>2650</v>
          </cell>
          <cell r="K307">
            <v>2650</v>
          </cell>
          <cell r="M307">
            <v>388</v>
          </cell>
          <cell r="AM307">
            <v>2</v>
          </cell>
          <cell r="AN307">
            <v>1</v>
          </cell>
          <cell r="AO307">
            <v>1</v>
          </cell>
          <cell r="AP307" t="str">
            <v>내선전공</v>
          </cell>
          <cell r="AQ307">
            <v>0.2</v>
          </cell>
          <cell r="AR307" t="str">
            <v>보통인부</v>
          </cell>
          <cell r="AS307">
            <v>0.1</v>
          </cell>
          <cell r="BB307" t="str">
            <v>전 3-72</v>
          </cell>
          <cell r="BC307">
            <v>1</v>
          </cell>
        </row>
        <row r="308">
          <cell r="A308">
            <v>136</v>
          </cell>
          <cell r="B308" t="str">
            <v>접지동봉</v>
          </cell>
          <cell r="C308" t="str">
            <v xml:space="preserve">φ16 x 1800 </v>
          </cell>
          <cell r="D308">
            <v>1</v>
          </cell>
          <cell r="E308" t="str">
            <v>EA</v>
          </cell>
          <cell r="F308">
            <v>50</v>
          </cell>
          <cell r="G308">
            <v>17845</v>
          </cell>
          <cell r="I308">
            <v>12957</v>
          </cell>
          <cell r="J308">
            <v>4500</v>
          </cell>
          <cell r="K308">
            <v>4500</v>
          </cell>
          <cell r="M308">
            <v>388</v>
          </cell>
          <cell r="AM308">
            <v>2</v>
          </cell>
          <cell r="AN308">
            <v>1</v>
          </cell>
          <cell r="AO308">
            <v>1</v>
          </cell>
          <cell r="AP308" t="str">
            <v>내선전공</v>
          </cell>
          <cell r="AQ308">
            <v>0.2</v>
          </cell>
          <cell r="AR308" t="str">
            <v>보통인부</v>
          </cell>
          <cell r="AS308">
            <v>0.1</v>
          </cell>
          <cell r="BB308" t="str">
            <v>전 3-72</v>
          </cell>
          <cell r="BC308">
            <v>1</v>
          </cell>
        </row>
        <row r="309">
          <cell r="B309" t="str">
            <v>피뢰침</v>
          </cell>
          <cell r="C309" t="str">
            <v>대형</v>
          </cell>
          <cell r="D309">
            <v>1</v>
          </cell>
          <cell r="E309" t="str">
            <v>EA</v>
          </cell>
          <cell r="F309">
            <v>50</v>
          </cell>
          <cell r="G309">
            <v>74021</v>
          </cell>
          <cell r="I309">
            <v>71866</v>
          </cell>
          <cell r="K309">
            <v>0</v>
          </cell>
          <cell r="M309">
            <v>2155</v>
          </cell>
          <cell r="AM309">
            <v>1</v>
          </cell>
          <cell r="AN309">
            <v>1</v>
          </cell>
          <cell r="AO309">
            <v>1</v>
          </cell>
          <cell r="AP309" t="str">
            <v>내선전공</v>
          </cell>
          <cell r="AQ309">
            <v>1.5</v>
          </cell>
          <cell r="BB309" t="str">
            <v>전 5-31</v>
          </cell>
        </row>
        <row r="310">
          <cell r="B310" t="str">
            <v xml:space="preserve">접지 테스트 박스 </v>
          </cell>
          <cell r="C310" t="str">
            <v>1 P STS</v>
          </cell>
          <cell r="D310">
            <v>1</v>
          </cell>
          <cell r="E310" t="str">
            <v>EA</v>
          </cell>
          <cell r="F310">
            <v>50</v>
          </cell>
          <cell r="G310">
            <v>32569</v>
          </cell>
          <cell r="I310">
            <v>31621</v>
          </cell>
          <cell r="K310">
            <v>0</v>
          </cell>
          <cell r="M310">
            <v>948</v>
          </cell>
          <cell r="AM310">
            <v>1</v>
          </cell>
          <cell r="AN310">
            <v>1</v>
          </cell>
          <cell r="AO310">
            <v>1</v>
          </cell>
          <cell r="AP310" t="str">
            <v>내선전공</v>
          </cell>
          <cell r="AQ310">
            <v>0.66</v>
          </cell>
          <cell r="BB310" t="str">
            <v>전 7-3</v>
          </cell>
          <cell r="BC310">
            <v>1</v>
          </cell>
        </row>
        <row r="311">
          <cell r="B311" t="str">
            <v xml:space="preserve">접지 테스트 박스 </v>
          </cell>
          <cell r="C311" t="str">
            <v>3 P STS</v>
          </cell>
          <cell r="D311">
            <v>1</v>
          </cell>
          <cell r="E311" t="str">
            <v>EA</v>
          </cell>
          <cell r="F311">
            <v>50</v>
          </cell>
          <cell r="G311">
            <v>32569</v>
          </cell>
          <cell r="I311">
            <v>31621</v>
          </cell>
          <cell r="K311">
            <v>0</v>
          </cell>
          <cell r="M311">
            <v>948</v>
          </cell>
          <cell r="AM311">
            <v>1</v>
          </cell>
          <cell r="AN311">
            <v>1</v>
          </cell>
          <cell r="AO311">
            <v>1</v>
          </cell>
          <cell r="AP311" t="str">
            <v>내선전공</v>
          </cell>
          <cell r="AQ311">
            <v>0.66</v>
          </cell>
          <cell r="BB311" t="str">
            <v>전 7-3</v>
          </cell>
        </row>
        <row r="312">
          <cell r="A312">
            <v>137</v>
          </cell>
          <cell r="B312" t="str">
            <v xml:space="preserve">접지 테스트 박스 </v>
          </cell>
          <cell r="C312" t="str">
            <v>4 P STS</v>
          </cell>
          <cell r="D312">
            <v>1</v>
          </cell>
          <cell r="E312" t="str">
            <v>EA</v>
          </cell>
          <cell r="F312">
            <v>50</v>
          </cell>
          <cell r="G312">
            <v>152569</v>
          </cell>
          <cell r="I312">
            <v>31621</v>
          </cell>
          <cell r="J312">
            <v>120000</v>
          </cell>
          <cell r="K312">
            <v>120000</v>
          </cell>
          <cell r="M312">
            <v>948</v>
          </cell>
          <cell r="AM312">
            <v>1</v>
          </cell>
          <cell r="AN312">
            <v>1</v>
          </cell>
          <cell r="AO312">
            <v>1</v>
          </cell>
          <cell r="AP312" t="str">
            <v>내선전공</v>
          </cell>
          <cell r="AQ312">
            <v>0.66</v>
          </cell>
          <cell r="BB312" t="str">
            <v>전 7-3</v>
          </cell>
          <cell r="BC312">
            <v>1</v>
          </cell>
        </row>
        <row r="313">
          <cell r="B313" t="str">
            <v xml:space="preserve">접지 테스트 박스 </v>
          </cell>
          <cell r="C313" t="str">
            <v>5 P STS</v>
          </cell>
          <cell r="D313">
            <v>1</v>
          </cell>
          <cell r="E313" t="str">
            <v>EA</v>
          </cell>
          <cell r="F313">
            <v>50</v>
          </cell>
          <cell r="G313">
            <v>32569</v>
          </cell>
          <cell r="I313">
            <v>31621</v>
          </cell>
          <cell r="K313">
            <v>0</v>
          </cell>
          <cell r="M313">
            <v>948</v>
          </cell>
          <cell r="AM313">
            <v>1</v>
          </cell>
          <cell r="AN313">
            <v>1</v>
          </cell>
          <cell r="AO313">
            <v>1</v>
          </cell>
          <cell r="AP313" t="str">
            <v>내선전공</v>
          </cell>
          <cell r="AQ313">
            <v>0.66</v>
          </cell>
          <cell r="BB313" t="str">
            <v>전 7-3</v>
          </cell>
        </row>
        <row r="314">
          <cell r="A314">
            <v>138</v>
          </cell>
          <cell r="B314" t="str">
            <v>접지봉 콘넥타</v>
          </cell>
          <cell r="C314" t="str">
            <v>φ19</v>
          </cell>
          <cell r="D314">
            <v>1</v>
          </cell>
          <cell r="E314" t="str">
            <v>EA</v>
          </cell>
          <cell r="F314">
            <v>50</v>
          </cell>
          <cell r="G314">
            <v>2380</v>
          </cell>
          <cell r="I314">
            <v>1437</v>
          </cell>
          <cell r="J314">
            <v>900</v>
          </cell>
          <cell r="K314">
            <v>900</v>
          </cell>
          <cell r="M314">
            <v>43</v>
          </cell>
          <cell r="AM314">
            <v>1</v>
          </cell>
          <cell r="AN314">
            <v>1</v>
          </cell>
          <cell r="AO314">
            <v>1</v>
          </cell>
          <cell r="AP314" t="str">
            <v>내선전공</v>
          </cell>
          <cell r="AQ314">
            <v>0.03</v>
          </cell>
          <cell r="BB314" t="str">
            <v>전 3-72</v>
          </cell>
          <cell r="BC314">
            <v>1</v>
          </cell>
        </row>
        <row r="315">
          <cell r="B315" t="str">
            <v>접지 콘넥타</v>
          </cell>
          <cell r="C315" t="str">
            <v>60㎟</v>
          </cell>
          <cell r="D315">
            <v>1</v>
          </cell>
          <cell r="E315" t="str">
            <v>EA</v>
          </cell>
          <cell r="F315">
            <v>50</v>
          </cell>
          <cell r="G315" t="e">
            <v>#N/A</v>
          </cell>
          <cell r="I315" t="e">
            <v>#N/A</v>
          </cell>
          <cell r="K315">
            <v>0</v>
          </cell>
          <cell r="M315" t="e">
            <v>#N/A</v>
          </cell>
          <cell r="AM315">
            <v>0</v>
          </cell>
          <cell r="AN315">
            <v>1</v>
          </cell>
          <cell r="AO315">
            <v>1</v>
          </cell>
          <cell r="BB315" t="str">
            <v>전 7-3</v>
          </cell>
          <cell r="BC315">
            <v>1</v>
          </cell>
        </row>
        <row r="316">
          <cell r="B316" t="str">
            <v>접지 콘넥타</v>
          </cell>
          <cell r="C316" t="str">
            <v>100㎟</v>
          </cell>
          <cell r="D316">
            <v>1</v>
          </cell>
          <cell r="E316" t="str">
            <v>EA</v>
          </cell>
          <cell r="F316">
            <v>50</v>
          </cell>
          <cell r="G316" t="e">
            <v>#N/A</v>
          </cell>
          <cell r="I316" t="e">
            <v>#N/A</v>
          </cell>
          <cell r="K316">
            <v>0</v>
          </cell>
          <cell r="M316" t="e">
            <v>#N/A</v>
          </cell>
          <cell r="AM316">
            <v>0</v>
          </cell>
          <cell r="AN316">
            <v>1</v>
          </cell>
          <cell r="AO316">
            <v>1</v>
          </cell>
          <cell r="BB316" t="str">
            <v>전 7-3</v>
          </cell>
          <cell r="BC316">
            <v>1</v>
          </cell>
        </row>
        <row r="317">
          <cell r="B317" t="str">
            <v>접지 크램프</v>
          </cell>
          <cell r="C317" t="str">
            <v>C-TYPE 150㎟x150㎟</v>
          </cell>
          <cell r="D317">
            <v>1</v>
          </cell>
          <cell r="E317" t="str">
            <v>EA</v>
          </cell>
          <cell r="F317">
            <v>50</v>
          </cell>
          <cell r="G317">
            <v>32569</v>
          </cell>
          <cell r="I317">
            <v>31621</v>
          </cell>
          <cell r="K317">
            <v>0</v>
          </cell>
          <cell r="M317">
            <v>948</v>
          </cell>
          <cell r="AM317">
            <v>1</v>
          </cell>
          <cell r="AN317">
            <v>1</v>
          </cell>
          <cell r="AO317">
            <v>1</v>
          </cell>
          <cell r="AP317" t="str">
            <v>내선전공</v>
          </cell>
          <cell r="AQ317">
            <v>0.66</v>
          </cell>
          <cell r="BB317" t="str">
            <v>전 7-3</v>
          </cell>
        </row>
        <row r="318">
          <cell r="A318">
            <v>139</v>
          </cell>
          <cell r="B318" t="str">
            <v>관로구 방수장치</v>
          </cell>
          <cell r="C318" t="str">
            <v>삽입형(φ30)</v>
          </cell>
          <cell r="D318">
            <v>1</v>
          </cell>
          <cell r="E318" t="str">
            <v>EA</v>
          </cell>
          <cell r="F318">
            <v>50</v>
          </cell>
          <cell r="G318">
            <v>90787</v>
          </cell>
          <cell r="I318">
            <v>15328</v>
          </cell>
          <cell r="J318">
            <v>75000</v>
          </cell>
          <cell r="K318">
            <v>75000</v>
          </cell>
          <cell r="M318">
            <v>459</v>
          </cell>
          <cell r="AM318">
            <v>2</v>
          </cell>
          <cell r="AN318">
            <v>1</v>
          </cell>
          <cell r="AO318">
            <v>1</v>
          </cell>
          <cell r="AP318" t="str">
            <v>저압케이블공</v>
          </cell>
          <cell r="AQ318">
            <v>0.16500000000000001</v>
          </cell>
          <cell r="AR318" t="str">
            <v>보통인부</v>
          </cell>
          <cell r="AS318">
            <v>0.16500000000000001</v>
          </cell>
          <cell r="BB318" t="str">
            <v>전 5-42-6</v>
          </cell>
          <cell r="BC318">
            <v>1</v>
          </cell>
        </row>
        <row r="319">
          <cell r="A319">
            <v>140</v>
          </cell>
          <cell r="B319" t="str">
            <v>관로구 방수장치</v>
          </cell>
          <cell r="C319" t="str">
            <v>삽입형(φ50)</v>
          </cell>
          <cell r="D319">
            <v>1</v>
          </cell>
          <cell r="E319" t="str">
            <v>EA</v>
          </cell>
          <cell r="F319">
            <v>50</v>
          </cell>
          <cell r="G319">
            <v>90787</v>
          </cell>
          <cell r="I319">
            <v>15328</v>
          </cell>
          <cell r="J319">
            <v>75000</v>
          </cell>
          <cell r="K319">
            <v>75000</v>
          </cell>
          <cell r="M319">
            <v>459</v>
          </cell>
          <cell r="AM319">
            <v>2</v>
          </cell>
          <cell r="AN319">
            <v>1</v>
          </cell>
          <cell r="AO319">
            <v>1</v>
          </cell>
          <cell r="AP319" t="str">
            <v>저압케이블공</v>
          </cell>
          <cell r="AQ319">
            <v>0.16500000000000001</v>
          </cell>
          <cell r="AR319" t="str">
            <v>보통인부</v>
          </cell>
          <cell r="AS319">
            <v>0.16500000000000001</v>
          </cell>
          <cell r="BB319" t="str">
            <v>전 5-42-6</v>
          </cell>
          <cell r="BC319">
            <v>1</v>
          </cell>
        </row>
        <row r="320">
          <cell r="A320">
            <v>141</v>
          </cell>
          <cell r="B320" t="str">
            <v>관로구 방수장치</v>
          </cell>
          <cell r="C320" t="str">
            <v>삽입형(φ65)</v>
          </cell>
          <cell r="D320">
            <v>1</v>
          </cell>
          <cell r="E320" t="str">
            <v>EA</v>
          </cell>
          <cell r="F320">
            <v>50</v>
          </cell>
          <cell r="G320">
            <v>90787</v>
          </cell>
          <cell r="I320">
            <v>15328</v>
          </cell>
          <cell r="J320">
            <v>75000</v>
          </cell>
          <cell r="K320">
            <v>75000</v>
          </cell>
          <cell r="M320">
            <v>459</v>
          </cell>
          <cell r="AM320">
            <v>2</v>
          </cell>
          <cell r="AN320">
            <v>1</v>
          </cell>
          <cell r="AO320">
            <v>1</v>
          </cell>
          <cell r="AP320" t="str">
            <v>저압케이블공</v>
          </cell>
          <cell r="AQ320">
            <v>0.16500000000000001</v>
          </cell>
          <cell r="AR320" t="str">
            <v>보통인부</v>
          </cell>
          <cell r="AS320">
            <v>0.16500000000000001</v>
          </cell>
          <cell r="BB320" t="str">
            <v>전 5-42-6</v>
          </cell>
          <cell r="BC320">
            <v>1</v>
          </cell>
        </row>
        <row r="321">
          <cell r="A321">
            <v>142</v>
          </cell>
          <cell r="B321" t="str">
            <v>관로구 방수장치</v>
          </cell>
          <cell r="C321" t="str">
            <v>삽입형(φ80)</v>
          </cell>
          <cell r="D321">
            <v>1</v>
          </cell>
          <cell r="E321" t="str">
            <v>EA</v>
          </cell>
          <cell r="F321">
            <v>50</v>
          </cell>
          <cell r="G321">
            <v>90787</v>
          </cell>
          <cell r="I321">
            <v>15328</v>
          </cell>
          <cell r="J321">
            <v>75000</v>
          </cell>
          <cell r="K321">
            <v>75000</v>
          </cell>
          <cell r="M321">
            <v>459</v>
          </cell>
          <cell r="AM321">
            <v>2</v>
          </cell>
          <cell r="AN321">
            <v>1</v>
          </cell>
          <cell r="AO321">
            <v>1</v>
          </cell>
          <cell r="AP321" t="str">
            <v>저압케이블공</v>
          </cell>
          <cell r="AQ321">
            <v>0.16500000000000001</v>
          </cell>
          <cell r="AR321" t="str">
            <v>보통인부</v>
          </cell>
          <cell r="AS321">
            <v>0.16500000000000001</v>
          </cell>
          <cell r="BB321" t="str">
            <v>전 5-42-6</v>
          </cell>
          <cell r="BC321">
            <v>1</v>
          </cell>
        </row>
        <row r="322">
          <cell r="A322">
            <v>143</v>
          </cell>
          <cell r="B322" t="str">
            <v>관로구 방수장치</v>
          </cell>
          <cell r="C322" t="str">
            <v>삽입형(φ100)</v>
          </cell>
          <cell r="D322">
            <v>1</v>
          </cell>
          <cell r="E322" t="str">
            <v>EA</v>
          </cell>
          <cell r="F322">
            <v>50</v>
          </cell>
          <cell r="G322">
            <v>90787</v>
          </cell>
          <cell r="I322">
            <v>15328</v>
          </cell>
          <cell r="J322">
            <v>75000</v>
          </cell>
          <cell r="K322">
            <v>75000</v>
          </cell>
          <cell r="M322">
            <v>459</v>
          </cell>
          <cell r="AM322">
            <v>2</v>
          </cell>
          <cell r="AN322">
            <v>1</v>
          </cell>
          <cell r="AO322">
            <v>1</v>
          </cell>
          <cell r="AP322" t="str">
            <v>저압케이블공</v>
          </cell>
          <cell r="AQ322">
            <v>0.16500000000000001</v>
          </cell>
          <cell r="AR322" t="str">
            <v>보통인부</v>
          </cell>
          <cell r="AS322">
            <v>0.16500000000000001</v>
          </cell>
          <cell r="BB322" t="str">
            <v>전 5-42-6</v>
          </cell>
          <cell r="BC322">
            <v>1</v>
          </cell>
        </row>
        <row r="323">
          <cell r="A323">
            <v>144</v>
          </cell>
          <cell r="B323" t="str">
            <v>관로구 방수장치</v>
          </cell>
          <cell r="C323" t="str">
            <v>삽입형(φ125)</v>
          </cell>
          <cell r="D323">
            <v>1</v>
          </cell>
          <cell r="E323" t="str">
            <v>EA</v>
          </cell>
          <cell r="F323">
            <v>50</v>
          </cell>
          <cell r="G323">
            <v>90787</v>
          </cell>
          <cell r="I323">
            <v>15328</v>
          </cell>
          <cell r="J323">
            <v>75000</v>
          </cell>
          <cell r="K323">
            <v>75000</v>
          </cell>
          <cell r="M323">
            <v>459</v>
          </cell>
          <cell r="AM323">
            <v>2</v>
          </cell>
          <cell r="AN323">
            <v>1</v>
          </cell>
          <cell r="AO323">
            <v>1</v>
          </cell>
          <cell r="AP323" t="str">
            <v>저압케이블공</v>
          </cell>
          <cell r="AQ323">
            <v>0.16500000000000001</v>
          </cell>
          <cell r="AR323" t="str">
            <v>보통인부</v>
          </cell>
          <cell r="AS323">
            <v>0.16500000000000001</v>
          </cell>
          <cell r="BB323" t="str">
            <v>전 5-42-6</v>
          </cell>
          <cell r="BC323">
            <v>1</v>
          </cell>
        </row>
        <row r="324">
          <cell r="A324">
            <v>145</v>
          </cell>
          <cell r="B324" t="str">
            <v>관로 배관</v>
          </cell>
          <cell r="C324" t="str">
            <v>(M-7 ~ M-10)</v>
          </cell>
          <cell r="D324">
            <v>1</v>
          </cell>
          <cell r="E324" t="str">
            <v>m</v>
          </cell>
          <cell r="F324">
            <v>50</v>
          </cell>
          <cell r="G324">
            <v>10051</v>
          </cell>
          <cell r="I324">
            <v>9759</v>
          </cell>
          <cell r="K324">
            <v>0</v>
          </cell>
          <cell r="M324">
            <v>292</v>
          </cell>
          <cell r="AM324">
            <v>1</v>
          </cell>
          <cell r="AN324">
            <v>1</v>
          </cell>
          <cell r="AO324">
            <v>1</v>
          </cell>
          <cell r="AP324" t="str">
            <v>저압케이블공</v>
          </cell>
          <cell r="AQ324">
            <v>0.16500000000000001</v>
          </cell>
        </row>
        <row r="325">
          <cell r="A325">
            <v>146</v>
          </cell>
          <cell r="B325" t="str">
            <v>관로 배관</v>
          </cell>
          <cell r="C325" t="str">
            <v>(M-9~ M-10)</v>
          </cell>
          <cell r="D325">
            <v>1</v>
          </cell>
          <cell r="E325" t="str">
            <v>m</v>
          </cell>
          <cell r="F325">
            <v>50</v>
          </cell>
          <cell r="G325">
            <v>10051</v>
          </cell>
          <cell r="I325">
            <v>9759</v>
          </cell>
          <cell r="K325">
            <v>0</v>
          </cell>
          <cell r="M325">
            <v>292</v>
          </cell>
          <cell r="AM325">
            <v>1</v>
          </cell>
          <cell r="AN325">
            <v>1</v>
          </cell>
          <cell r="AO325">
            <v>1</v>
          </cell>
          <cell r="AP325" t="str">
            <v>저압케이블공</v>
          </cell>
          <cell r="AQ325">
            <v>0.16500000000000001</v>
          </cell>
        </row>
        <row r="326">
          <cell r="A326">
            <v>147</v>
          </cell>
          <cell r="B326" t="str">
            <v>관로 배관</v>
          </cell>
          <cell r="C326" t="str">
            <v>(M-8 ~ M-9)</v>
          </cell>
          <cell r="D326">
            <v>1</v>
          </cell>
          <cell r="E326" t="str">
            <v>m</v>
          </cell>
          <cell r="F326">
            <v>50</v>
          </cell>
          <cell r="G326">
            <v>10051</v>
          </cell>
          <cell r="I326">
            <v>9759</v>
          </cell>
          <cell r="K326">
            <v>0</v>
          </cell>
          <cell r="M326">
            <v>292</v>
          </cell>
          <cell r="AM326">
            <v>1</v>
          </cell>
          <cell r="AN326">
            <v>1</v>
          </cell>
          <cell r="AO326">
            <v>1</v>
          </cell>
          <cell r="AP326" t="str">
            <v>저압케이블공</v>
          </cell>
          <cell r="AQ326">
            <v>0.16500000000000001</v>
          </cell>
        </row>
        <row r="327">
          <cell r="A327">
            <v>148</v>
          </cell>
          <cell r="B327" t="str">
            <v>관로 배관</v>
          </cell>
          <cell r="C327" t="str">
            <v>(M-10 ~ M-11)</v>
          </cell>
          <cell r="D327">
            <v>1</v>
          </cell>
          <cell r="E327" t="str">
            <v>m</v>
          </cell>
          <cell r="F327">
            <v>50</v>
          </cell>
          <cell r="G327">
            <v>10051</v>
          </cell>
          <cell r="I327">
            <v>9759</v>
          </cell>
          <cell r="K327">
            <v>0</v>
          </cell>
          <cell r="M327">
            <v>292</v>
          </cell>
          <cell r="AM327">
            <v>1</v>
          </cell>
          <cell r="AN327">
            <v>1</v>
          </cell>
          <cell r="AO327">
            <v>1</v>
          </cell>
          <cell r="AP327" t="str">
            <v>저압케이블공</v>
          </cell>
          <cell r="AQ327">
            <v>0.16500000000000001</v>
          </cell>
        </row>
        <row r="328">
          <cell r="A328">
            <v>149</v>
          </cell>
          <cell r="B328" t="str">
            <v>관로 배관</v>
          </cell>
          <cell r="C328" t="str">
            <v>(M-11 ~ M-12)</v>
          </cell>
          <cell r="D328">
            <v>1</v>
          </cell>
          <cell r="E328" t="str">
            <v>m</v>
          </cell>
          <cell r="F328">
            <v>50</v>
          </cell>
          <cell r="G328">
            <v>10051</v>
          </cell>
          <cell r="I328">
            <v>9759</v>
          </cell>
          <cell r="K328">
            <v>0</v>
          </cell>
          <cell r="M328">
            <v>292</v>
          </cell>
          <cell r="AM328">
            <v>1</v>
          </cell>
          <cell r="AN328">
            <v>1</v>
          </cell>
          <cell r="AO328">
            <v>1</v>
          </cell>
          <cell r="AP328" t="str">
            <v>저압케이블공</v>
          </cell>
          <cell r="AQ328">
            <v>0.16500000000000001</v>
          </cell>
        </row>
        <row r="329">
          <cell r="A329">
            <v>150</v>
          </cell>
          <cell r="B329" t="str">
            <v>관로 배관</v>
          </cell>
          <cell r="C329" t="str">
            <v>(M-12 ~ M-13)</v>
          </cell>
          <cell r="D329">
            <v>1</v>
          </cell>
          <cell r="E329" t="str">
            <v>m</v>
          </cell>
          <cell r="F329">
            <v>50</v>
          </cell>
          <cell r="G329">
            <v>10051</v>
          </cell>
          <cell r="I329">
            <v>9759</v>
          </cell>
          <cell r="K329">
            <v>0</v>
          </cell>
          <cell r="M329">
            <v>292</v>
          </cell>
          <cell r="AM329">
            <v>1</v>
          </cell>
          <cell r="AN329">
            <v>1</v>
          </cell>
          <cell r="AO329">
            <v>1</v>
          </cell>
          <cell r="AP329" t="str">
            <v>저압케이블공</v>
          </cell>
          <cell r="AQ329">
            <v>0.16500000000000001</v>
          </cell>
        </row>
        <row r="330">
          <cell r="A330">
            <v>151</v>
          </cell>
          <cell r="B330" t="str">
            <v>관로 배관</v>
          </cell>
          <cell r="C330" t="str">
            <v>(M-13 ~ M-14)</v>
          </cell>
          <cell r="D330">
            <v>1</v>
          </cell>
          <cell r="E330" t="str">
            <v>m</v>
          </cell>
          <cell r="F330">
            <v>50</v>
          </cell>
          <cell r="G330">
            <v>10051</v>
          </cell>
          <cell r="I330">
            <v>9759</v>
          </cell>
          <cell r="K330">
            <v>0</v>
          </cell>
          <cell r="M330">
            <v>292</v>
          </cell>
          <cell r="AM330">
            <v>1</v>
          </cell>
          <cell r="AN330">
            <v>1</v>
          </cell>
          <cell r="AO330">
            <v>1</v>
          </cell>
          <cell r="AP330" t="str">
            <v>저압케이블공</v>
          </cell>
          <cell r="AQ330">
            <v>0.16500000000000001</v>
          </cell>
        </row>
        <row r="331">
          <cell r="A331">
            <v>152</v>
          </cell>
          <cell r="B331" t="str">
            <v>관로 배관</v>
          </cell>
          <cell r="C331" t="str">
            <v>(M-12 ~ M-15)</v>
          </cell>
          <cell r="D331">
            <v>1</v>
          </cell>
          <cell r="E331" t="str">
            <v>m</v>
          </cell>
          <cell r="F331">
            <v>50</v>
          </cell>
          <cell r="G331">
            <v>10051</v>
          </cell>
          <cell r="I331">
            <v>9759</v>
          </cell>
          <cell r="K331">
            <v>0</v>
          </cell>
          <cell r="M331">
            <v>292</v>
          </cell>
          <cell r="AM331">
            <v>1</v>
          </cell>
          <cell r="AN331">
            <v>1</v>
          </cell>
          <cell r="AO331">
            <v>1</v>
          </cell>
          <cell r="AP331" t="str">
            <v>저압케이블공</v>
          </cell>
          <cell r="AQ331">
            <v>0.16500000000000001</v>
          </cell>
        </row>
        <row r="332">
          <cell r="A332">
            <v>153</v>
          </cell>
          <cell r="B332" t="str">
            <v>관로 배관</v>
          </cell>
          <cell r="C332" t="str">
            <v>(M-15 ~ M-16)</v>
          </cell>
          <cell r="D332">
            <v>1</v>
          </cell>
          <cell r="E332" t="str">
            <v>m</v>
          </cell>
          <cell r="F332">
            <v>50</v>
          </cell>
          <cell r="G332">
            <v>10051</v>
          </cell>
          <cell r="I332">
            <v>9759</v>
          </cell>
          <cell r="K332">
            <v>0</v>
          </cell>
          <cell r="M332">
            <v>292</v>
          </cell>
          <cell r="AM332">
            <v>1</v>
          </cell>
          <cell r="AN332">
            <v>1</v>
          </cell>
          <cell r="AO332">
            <v>1</v>
          </cell>
          <cell r="AP332" t="str">
            <v>저압케이블공</v>
          </cell>
          <cell r="AQ332">
            <v>0.16500000000000001</v>
          </cell>
        </row>
        <row r="333">
          <cell r="A333">
            <v>154</v>
          </cell>
          <cell r="B333" t="str">
            <v>관로 배관</v>
          </cell>
          <cell r="C333" t="str">
            <v>(M-15 ~ M-17)</v>
          </cell>
          <cell r="D333">
            <v>1</v>
          </cell>
          <cell r="E333" t="str">
            <v>m</v>
          </cell>
          <cell r="F333">
            <v>50</v>
          </cell>
          <cell r="G333">
            <v>10051</v>
          </cell>
          <cell r="I333">
            <v>9759</v>
          </cell>
          <cell r="K333">
            <v>0</v>
          </cell>
          <cell r="M333">
            <v>292</v>
          </cell>
          <cell r="AM333">
            <v>1</v>
          </cell>
          <cell r="AN333">
            <v>1</v>
          </cell>
          <cell r="AO333">
            <v>1</v>
          </cell>
          <cell r="AP333" t="str">
            <v>저압케이블공</v>
          </cell>
          <cell r="AQ333">
            <v>0.16500000000000001</v>
          </cell>
        </row>
        <row r="334">
          <cell r="A334">
            <v>155</v>
          </cell>
          <cell r="B334" t="str">
            <v>관로 배관</v>
          </cell>
          <cell r="C334" t="str">
            <v>(M-17 ~ M-18)</v>
          </cell>
          <cell r="D334">
            <v>1</v>
          </cell>
          <cell r="E334" t="str">
            <v>m</v>
          </cell>
          <cell r="F334">
            <v>50</v>
          </cell>
          <cell r="G334">
            <v>10051</v>
          </cell>
          <cell r="I334">
            <v>9759</v>
          </cell>
          <cell r="K334">
            <v>0</v>
          </cell>
          <cell r="M334">
            <v>292</v>
          </cell>
          <cell r="AM334">
            <v>1</v>
          </cell>
          <cell r="AN334">
            <v>1</v>
          </cell>
          <cell r="AO334">
            <v>1</v>
          </cell>
          <cell r="AP334" t="str">
            <v>저압케이블공</v>
          </cell>
          <cell r="AQ334">
            <v>0.16500000000000001</v>
          </cell>
        </row>
        <row r="335">
          <cell r="A335">
            <v>156</v>
          </cell>
          <cell r="B335" t="str">
            <v>관로 배관</v>
          </cell>
          <cell r="C335" t="str">
            <v>(M-6 ~ H-3)</v>
          </cell>
          <cell r="D335">
            <v>1</v>
          </cell>
          <cell r="E335" t="str">
            <v>m</v>
          </cell>
          <cell r="F335">
            <v>50</v>
          </cell>
          <cell r="G335">
            <v>10051</v>
          </cell>
          <cell r="I335">
            <v>9759</v>
          </cell>
          <cell r="K335">
            <v>0</v>
          </cell>
          <cell r="M335">
            <v>292</v>
          </cell>
          <cell r="AM335">
            <v>1</v>
          </cell>
          <cell r="AN335">
            <v>1</v>
          </cell>
          <cell r="AO335">
            <v>1</v>
          </cell>
          <cell r="AP335" t="str">
            <v>저압케이블공</v>
          </cell>
          <cell r="AQ335">
            <v>0.16500000000000001</v>
          </cell>
        </row>
        <row r="336">
          <cell r="A336">
            <v>157</v>
          </cell>
          <cell r="B336" t="str">
            <v>관로 배관</v>
          </cell>
          <cell r="C336" t="str">
            <v>(H-1 ~ H-2)</v>
          </cell>
          <cell r="D336">
            <v>1</v>
          </cell>
          <cell r="E336" t="str">
            <v>m</v>
          </cell>
          <cell r="F336">
            <v>50</v>
          </cell>
          <cell r="G336">
            <v>10051</v>
          </cell>
          <cell r="I336">
            <v>9759</v>
          </cell>
          <cell r="K336">
            <v>0</v>
          </cell>
          <cell r="M336">
            <v>292</v>
          </cell>
          <cell r="AM336">
            <v>1</v>
          </cell>
          <cell r="AN336">
            <v>1</v>
          </cell>
          <cell r="AO336">
            <v>1</v>
          </cell>
          <cell r="AP336" t="str">
            <v>저압케이블공</v>
          </cell>
          <cell r="AQ336">
            <v>0.16500000000000001</v>
          </cell>
        </row>
        <row r="337">
          <cell r="A337">
            <v>158</v>
          </cell>
          <cell r="B337" t="str">
            <v>관로 배관</v>
          </cell>
          <cell r="C337" t="str">
            <v>(H-6 ~ H-11)</v>
          </cell>
          <cell r="D337">
            <v>1</v>
          </cell>
          <cell r="E337" t="str">
            <v>m</v>
          </cell>
          <cell r="F337">
            <v>50</v>
          </cell>
          <cell r="G337">
            <v>10051</v>
          </cell>
          <cell r="I337">
            <v>9759</v>
          </cell>
          <cell r="K337">
            <v>0</v>
          </cell>
          <cell r="M337">
            <v>292</v>
          </cell>
          <cell r="AM337">
            <v>1</v>
          </cell>
          <cell r="AN337">
            <v>1</v>
          </cell>
          <cell r="AO337">
            <v>1</v>
          </cell>
          <cell r="AP337" t="str">
            <v>저압케이블공</v>
          </cell>
          <cell r="AQ337">
            <v>0.16500000000000001</v>
          </cell>
        </row>
        <row r="338">
          <cell r="A338">
            <v>159</v>
          </cell>
          <cell r="B338" t="str">
            <v>관로 배관</v>
          </cell>
          <cell r="C338" t="str">
            <v>(M-12 ~ H-7)</v>
          </cell>
          <cell r="D338">
            <v>1</v>
          </cell>
          <cell r="E338" t="str">
            <v>m</v>
          </cell>
          <cell r="F338">
            <v>50</v>
          </cell>
          <cell r="G338">
            <v>10051</v>
          </cell>
          <cell r="I338">
            <v>9759</v>
          </cell>
          <cell r="K338">
            <v>0</v>
          </cell>
          <cell r="M338">
            <v>292</v>
          </cell>
          <cell r="AM338">
            <v>1</v>
          </cell>
          <cell r="AN338">
            <v>1</v>
          </cell>
          <cell r="AO338">
            <v>1</v>
          </cell>
          <cell r="AP338" t="str">
            <v>저압케이블공</v>
          </cell>
          <cell r="AQ338">
            <v>0.16500000000000001</v>
          </cell>
        </row>
        <row r="339">
          <cell r="A339">
            <v>160</v>
          </cell>
          <cell r="B339" t="str">
            <v>관로 배관</v>
          </cell>
          <cell r="C339" t="str">
            <v>(M-12 ~ H-5)</v>
          </cell>
          <cell r="D339">
            <v>1</v>
          </cell>
          <cell r="E339" t="str">
            <v>m</v>
          </cell>
          <cell r="F339">
            <v>50</v>
          </cell>
          <cell r="G339">
            <v>10051</v>
          </cell>
          <cell r="I339">
            <v>9759</v>
          </cell>
          <cell r="K339">
            <v>0</v>
          </cell>
          <cell r="M339">
            <v>292</v>
          </cell>
          <cell r="AM339">
            <v>1</v>
          </cell>
          <cell r="AN339">
            <v>1</v>
          </cell>
          <cell r="AO339">
            <v>1</v>
          </cell>
          <cell r="AP339" t="str">
            <v>저압케이블공</v>
          </cell>
          <cell r="AQ339">
            <v>0.16500000000000001</v>
          </cell>
        </row>
        <row r="340">
          <cell r="A340">
            <v>161</v>
          </cell>
          <cell r="B340" t="str">
            <v>관로 배관</v>
          </cell>
          <cell r="C340" t="str">
            <v>(M-13 ~ H-4)</v>
          </cell>
          <cell r="D340">
            <v>1</v>
          </cell>
          <cell r="E340" t="str">
            <v>m</v>
          </cell>
          <cell r="F340">
            <v>50</v>
          </cell>
          <cell r="G340">
            <v>10051</v>
          </cell>
          <cell r="I340">
            <v>9759</v>
          </cell>
          <cell r="K340">
            <v>0</v>
          </cell>
          <cell r="M340">
            <v>292</v>
          </cell>
          <cell r="AM340">
            <v>1</v>
          </cell>
          <cell r="AN340">
            <v>1</v>
          </cell>
          <cell r="AO340">
            <v>1</v>
          </cell>
          <cell r="AP340" t="str">
            <v>저압케이블공</v>
          </cell>
          <cell r="AQ340">
            <v>0.16500000000000001</v>
          </cell>
        </row>
        <row r="341">
          <cell r="A341">
            <v>162</v>
          </cell>
          <cell r="B341" t="str">
            <v>관로 배관</v>
          </cell>
          <cell r="C341" t="str">
            <v>(M-18 ~ H-9)</v>
          </cell>
          <cell r="D341">
            <v>1</v>
          </cell>
          <cell r="E341" t="str">
            <v>m</v>
          </cell>
          <cell r="F341">
            <v>50</v>
          </cell>
          <cell r="G341">
            <v>10051</v>
          </cell>
          <cell r="I341">
            <v>9759</v>
          </cell>
          <cell r="K341">
            <v>0</v>
          </cell>
          <cell r="M341">
            <v>292</v>
          </cell>
          <cell r="AM341">
            <v>1</v>
          </cell>
          <cell r="AN341">
            <v>1</v>
          </cell>
          <cell r="AO341">
            <v>1</v>
          </cell>
          <cell r="AP341" t="str">
            <v>저압케이블공</v>
          </cell>
          <cell r="AQ341">
            <v>0.16500000000000001</v>
          </cell>
        </row>
        <row r="342">
          <cell r="A342">
            <v>163</v>
          </cell>
          <cell r="B342" t="str">
            <v>관로 배관</v>
          </cell>
          <cell r="C342" t="str">
            <v>(H-9 ~ H-10)</v>
          </cell>
          <cell r="D342">
            <v>1</v>
          </cell>
          <cell r="E342" t="str">
            <v>m</v>
          </cell>
          <cell r="F342">
            <v>50</v>
          </cell>
          <cell r="G342">
            <v>10051</v>
          </cell>
          <cell r="I342">
            <v>9759</v>
          </cell>
          <cell r="K342">
            <v>0</v>
          </cell>
          <cell r="M342">
            <v>292</v>
          </cell>
          <cell r="AM342">
            <v>1</v>
          </cell>
          <cell r="AN342">
            <v>1</v>
          </cell>
          <cell r="AO342">
            <v>1</v>
          </cell>
          <cell r="AP342" t="str">
            <v>저압케이블공</v>
          </cell>
          <cell r="AQ342">
            <v>0.16500000000000001</v>
          </cell>
        </row>
        <row r="343">
          <cell r="A343">
            <v>164</v>
          </cell>
          <cell r="B343" t="str">
            <v>관로 배관</v>
          </cell>
          <cell r="C343" t="str">
            <v>(M-18 ~ H-8)</v>
          </cell>
          <cell r="D343">
            <v>1</v>
          </cell>
          <cell r="E343" t="str">
            <v>m</v>
          </cell>
          <cell r="F343">
            <v>50</v>
          </cell>
          <cell r="G343">
            <v>10051</v>
          </cell>
          <cell r="I343">
            <v>9759</v>
          </cell>
          <cell r="K343">
            <v>0</v>
          </cell>
          <cell r="M343">
            <v>292</v>
          </cell>
          <cell r="AM343">
            <v>1</v>
          </cell>
          <cell r="AN343">
            <v>1</v>
          </cell>
          <cell r="AO343">
            <v>1</v>
          </cell>
          <cell r="AP343" t="str">
            <v>저압케이블공</v>
          </cell>
          <cell r="AQ343">
            <v>0.16500000000000001</v>
          </cell>
        </row>
        <row r="344">
          <cell r="A344">
            <v>165</v>
          </cell>
          <cell r="B344" t="str">
            <v>관로 배관</v>
          </cell>
          <cell r="C344" t="str">
            <v>(M-17 ~ H-11)</v>
          </cell>
          <cell r="D344">
            <v>1</v>
          </cell>
          <cell r="E344" t="str">
            <v>m</v>
          </cell>
          <cell r="F344">
            <v>50</v>
          </cell>
          <cell r="G344">
            <v>10051</v>
          </cell>
          <cell r="I344">
            <v>9759</v>
          </cell>
          <cell r="K344">
            <v>0</v>
          </cell>
          <cell r="M344">
            <v>292</v>
          </cell>
          <cell r="AM344">
            <v>1</v>
          </cell>
          <cell r="AN344">
            <v>1</v>
          </cell>
          <cell r="AO344">
            <v>1</v>
          </cell>
          <cell r="AP344" t="str">
            <v>저압케이블공</v>
          </cell>
          <cell r="AQ344">
            <v>0.16500000000000001</v>
          </cell>
        </row>
        <row r="345">
          <cell r="A345">
            <v>166</v>
          </cell>
          <cell r="B345" t="str">
            <v>관로 배관</v>
          </cell>
          <cell r="C345" t="str">
            <v>(H-11 ~ H-12)</v>
          </cell>
          <cell r="D345">
            <v>1</v>
          </cell>
          <cell r="E345" t="str">
            <v>m</v>
          </cell>
          <cell r="F345">
            <v>50</v>
          </cell>
          <cell r="G345">
            <v>10051</v>
          </cell>
          <cell r="I345">
            <v>9759</v>
          </cell>
          <cell r="K345">
            <v>0</v>
          </cell>
          <cell r="M345">
            <v>292</v>
          </cell>
          <cell r="AM345">
            <v>1</v>
          </cell>
          <cell r="AN345">
            <v>1</v>
          </cell>
          <cell r="AO345">
            <v>1</v>
          </cell>
          <cell r="AP345" t="str">
            <v>저압케이블공</v>
          </cell>
          <cell r="AQ345">
            <v>0.16500000000000001</v>
          </cell>
        </row>
        <row r="346">
          <cell r="B346" t="str">
            <v>제어반 신설(Υ-Δ기동)</v>
          </cell>
          <cell r="C346" t="str">
            <v>22KW</v>
          </cell>
          <cell r="D346">
            <v>1</v>
          </cell>
          <cell r="E346" t="str">
            <v>EA</v>
          </cell>
          <cell r="F346">
            <v>50</v>
          </cell>
          <cell r="G346">
            <v>198498</v>
          </cell>
          <cell r="I346">
            <v>192717</v>
          </cell>
          <cell r="K346">
            <v>0</v>
          </cell>
          <cell r="M346">
            <v>5781</v>
          </cell>
          <cell r="AM346">
            <v>1</v>
          </cell>
          <cell r="AN346">
            <v>1</v>
          </cell>
          <cell r="AO346">
            <v>1</v>
          </cell>
          <cell r="AP346" t="str">
            <v>프랜트전공</v>
          </cell>
          <cell r="AQ346">
            <v>3.68</v>
          </cell>
          <cell r="BB346" t="str">
            <v>전 3-83-2</v>
          </cell>
        </row>
        <row r="347">
          <cell r="B347" t="str">
            <v>제어반 신설(Υ-Δ기동)</v>
          </cell>
          <cell r="C347" t="str">
            <v>15KW</v>
          </cell>
          <cell r="D347">
            <v>1</v>
          </cell>
          <cell r="E347" t="str">
            <v>EA</v>
          </cell>
          <cell r="F347">
            <v>50</v>
          </cell>
          <cell r="G347">
            <v>172607</v>
          </cell>
          <cell r="I347">
            <v>167580</v>
          </cell>
          <cell r="K347">
            <v>0</v>
          </cell>
          <cell r="M347">
            <v>5027</v>
          </cell>
          <cell r="AM347">
            <v>1</v>
          </cell>
          <cell r="AN347">
            <v>1</v>
          </cell>
          <cell r="AO347">
            <v>1</v>
          </cell>
          <cell r="AP347" t="str">
            <v>프랜트전공</v>
          </cell>
          <cell r="AQ347">
            <v>3.2</v>
          </cell>
          <cell r="BB347" t="str">
            <v>전 3-83-2</v>
          </cell>
        </row>
        <row r="348">
          <cell r="B348" t="str">
            <v>제어반 신설(Υ-Δ기동)</v>
          </cell>
          <cell r="C348" t="str">
            <v>11KW</v>
          </cell>
          <cell r="D348">
            <v>1</v>
          </cell>
          <cell r="E348" t="str">
            <v>EA</v>
          </cell>
          <cell r="F348">
            <v>50</v>
          </cell>
          <cell r="G348">
            <v>163977</v>
          </cell>
          <cell r="I348">
            <v>159201</v>
          </cell>
          <cell r="K348">
            <v>0</v>
          </cell>
          <cell r="M348">
            <v>4776</v>
          </cell>
          <cell r="AM348">
            <v>1</v>
          </cell>
          <cell r="AN348">
            <v>1</v>
          </cell>
          <cell r="AO348">
            <v>1</v>
          </cell>
          <cell r="AP348" t="str">
            <v>프랜트전공</v>
          </cell>
          <cell r="AQ348">
            <v>3.04</v>
          </cell>
          <cell r="BB348" t="str">
            <v>전 3-83-2</v>
          </cell>
        </row>
        <row r="349">
          <cell r="B349" t="str">
            <v>제어반 신설</v>
          </cell>
          <cell r="C349" t="str">
            <v>7.5KW</v>
          </cell>
          <cell r="D349">
            <v>1</v>
          </cell>
          <cell r="E349" t="str">
            <v>EA</v>
          </cell>
          <cell r="F349">
            <v>50</v>
          </cell>
          <cell r="G349">
            <v>125679</v>
          </cell>
          <cell r="I349">
            <v>122019</v>
          </cell>
          <cell r="K349">
            <v>0</v>
          </cell>
          <cell r="M349">
            <v>3660</v>
          </cell>
          <cell r="AM349">
            <v>1</v>
          </cell>
          <cell r="AN349">
            <v>1</v>
          </cell>
          <cell r="AO349">
            <v>1</v>
          </cell>
          <cell r="AP349" t="str">
            <v>프랜트전공</v>
          </cell>
          <cell r="AQ349">
            <v>2.33</v>
          </cell>
          <cell r="BB349" t="str">
            <v>전 3-83-2</v>
          </cell>
        </row>
        <row r="350">
          <cell r="B350" t="str">
            <v>제어반 신설</v>
          </cell>
          <cell r="C350" t="str">
            <v>5.5KW</v>
          </cell>
          <cell r="D350">
            <v>1</v>
          </cell>
          <cell r="E350" t="str">
            <v>EA</v>
          </cell>
          <cell r="F350">
            <v>50</v>
          </cell>
          <cell r="G350">
            <v>121364</v>
          </cell>
          <cell r="I350">
            <v>117830</v>
          </cell>
          <cell r="K350">
            <v>0</v>
          </cell>
          <cell r="M350">
            <v>3534</v>
          </cell>
          <cell r="AM350">
            <v>1</v>
          </cell>
          <cell r="AN350">
            <v>1</v>
          </cell>
          <cell r="AO350">
            <v>1</v>
          </cell>
          <cell r="AP350" t="str">
            <v>프랜트전공</v>
          </cell>
          <cell r="AQ350">
            <v>2.25</v>
          </cell>
          <cell r="BB350" t="str">
            <v>전 3-83-2</v>
          </cell>
        </row>
        <row r="351">
          <cell r="B351" t="str">
            <v>제어반 신설</v>
          </cell>
          <cell r="C351" t="str">
            <v>3.7KW</v>
          </cell>
          <cell r="D351">
            <v>1</v>
          </cell>
          <cell r="E351" t="str">
            <v>EA</v>
          </cell>
          <cell r="F351">
            <v>50</v>
          </cell>
          <cell r="G351">
            <v>110576</v>
          </cell>
          <cell r="I351">
            <v>107356</v>
          </cell>
          <cell r="K351">
            <v>0</v>
          </cell>
          <cell r="M351">
            <v>3220</v>
          </cell>
          <cell r="AM351">
            <v>1</v>
          </cell>
          <cell r="AN351">
            <v>1</v>
          </cell>
          <cell r="AO351">
            <v>1</v>
          </cell>
          <cell r="AP351" t="str">
            <v>프랜트전공</v>
          </cell>
          <cell r="AQ351">
            <v>2.0499999999999998</v>
          </cell>
          <cell r="BB351" t="str">
            <v>전 3-83-2</v>
          </cell>
        </row>
        <row r="352">
          <cell r="B352" t="str">
            <v>제어반 신설</v>
          </cell>
          <cell r="C352" t="str">
            <v>2.2KW이하</v>
          </cell>
          <cell r="D352">
            <v>1</v>
          </cell>
          <cell r="E352" t="str">
            <v>EA</v>
          </cell>
          <cell r="F352">
            <v>50</v>
          </cell>
          <cell r="G352">
            <v>99788</v>
          </cell>
          <cell r="I352">
            <v>96882</v>
          </cell>
          <cell r="K352">
            <v>0</v>
          </cell>
          <cell r="M352">
            <v>2906</v>
          </cell>
          <cell r="AM352">
            <v>1</v>
          </cell>
          <cell r="AN352">
            <v>1</v>
          </cell>
          <cell r="AO352">
            <v>1</v>
          </cell>
          <cell r="AP352" t="str">
            <v>프랜트전공</v>
          </cell>
          <cell r="AQ352">
            <v>1.85</v>
          </cell>
          <cell r="BB352" t="str">
            <v>전 3-83-2</v>
          </cell>
        </row>
        <row r="353">
          <cell r="B353" t="str">
            <v>WHM BOX 설치</v>
          </cell>
          <cell r="C353" t="str">
            <v>(합성수지제 중형)</v>
          </cell>
          <cell r="D353">
            <v>1</v>
          </cell>
          <cell r="E353" t="str">
            <v>EA</v>
          </cell>
          <cell r="F353">
            <v>50</v>
          </cell>
          <cell r="G353">
            <v>15790</v>
          </cell>
          <cell r="I353">
            <v>15331</v>
          </cell>
          <cell r="K353">
            <v>0</v>
          </cell>
          <cell r="M353">
            <v>459</v>
          </cell>
          <cell r="AM353">
            <v>1</v>
          </cell>
          <cell r="AN353">
            <v>1</v>
          </cell>
          <cell r="AO353">
            <v>1</v>
          </cell>
          <cell r="AP353" t="str">
            <v>내선전공</v>
          </cell>
          <cell r="AQ353">
            <v>0.32</v>
          </cell>
          <cell r="BB353" t="str">
            <v>전 7-13</v>
          </cell>
        </row>
        <row r="354">
          <cell r="A354">
            <v>167</v>
          </cell>
          <cell r="B354" t="str">
            <v>1로스위치</v>
          </cell>
          <cell r="C354" t="str">
            <v xml:space="preserve">1구 </v>
          </cell>
          <cell r="D354">
            <v>1</v>
          </cell>
          <cell r="E354" t="str">
            <v>EA</v>
          </cell>
          <cell r="F354">
            <v>50</v>
          </cell>
          <cell r="G354">
            <v>4467</v>
          </cell>
          <cell r="I354">
            <v>3114</v>
          </cell>
          <cell r="J354">
            <v>1260</v>
          </cell>
          <cell r="K354">
            <v>1260</v>
          </cell>
          <cell r="M354">
            <v>93</v>
          </cell>
          <cell r="AM354">
            <v>1</v>
          </cell>
          <cell r="AN354">
            <v>1</v>
          </cell>
          <cell r="AO354">
            <v>1</v>
          </cell>
          <cell r="AP354" t="str">
            <v>내선전공</v>
          </cell>
          <cell r="AQ354">
            <v>6.5000000000000002E-2</v>
          </cell>
          <cell r="BB354" t="str">
            <v>전 7-14 나.</v>
          </cell>
          <cell r="BC354">
            <v>1</v>
          </cell>
        </row>
        <row r="355">
          <cell r="A355">
            <v>168</v>
          </cell>
          <cell r="B355" t="str">
            <v>1로스위치</v>
          </cell>
          <cell r="C355" t="str">
            <v xml:space="preserve">2구 </v>
          </cell>
          <cell r="D355">
            <v>1</v>
          </cell>
          <cell r="E355" t="str">
            <v>EA</v>
          </cell>
          <cell r="F355">
            <v>50</v>
          </cell>
          <cell r="G355">
            <v>5829</v>
          </cell>
          <cell r="I355">
            <v>3737</v>
          </cell>
          <cell r="J355">
            <v>1980</v>
          </cell>
          <cell r="K355">
            <v>1980</v>
          </cell>
          <cell r="M355">
            <v>112</v>
          </cell>
          <cell r="AM355">
            <v>1</v>
          </cell>
          <cell r="AN355">
            <v>1.2</v>
          </cell>
          <cell r="AO355">
            <v>1.2</v>
          </cell>
          <cell r="AP355" t="str">
            <v>내선전공</v>
          </cell>
          <cell r="AQ355">
            <v>6.5000000000000002E-2</v>
          </cell>
          <cell r="BB355" t="str">
            <v>전 7-14 나.</v>
          </cell>
          <cell r="BC355">
            <v>1</v>
          </cell>
        </row>
        <row r="356">
          <cell r="A356">
            <v>169</v>
          </cell>
          <cell r="B356" t="str">
            <v>1로스위치</v>
          </cell>
          <cell r="C356" t="str">
            <v xml:space="preserve">3구 </v>
          </cell>
          <cell r="D356">
            <v>1</v>
          </cell>
          <cell r="E356" t="str">
            <v>EA</v>
          </cell>
          <cell r="F356">
            <v>50</v>
          </cell>
          <cell r="G356">
            <v>7189</v>
          </cell>
          <cell r="I356">
            <v>4359</v>
          </cell>
          <cell r="J356">
            <v>2700</v>
          </cell>
          <cell r="K356">
            <v>2700</v>
          </cell>
          <cell r="M356">
            <v>130</v>
          </cell>
          <cell r="AM356">
            <v>1</v>
          </cell>
          <cell r="AN356">
            <v>1.4</v>
          </cell>
          <cell r="AO356">
            <v>1.4</v>
          </cell>
          <cell r="AP356" t="str">
            <v>내선전공</v>
          </cell>
          <cell r="AQ356">
            <v>6.5000000000000002E-2</v>
          </cell>
          <cell r="BB356" t="str">
            <v>전 7-14 나.</v>
          </cell>
          <cell r="BC356">
            <v>1</v>
          </cell>
        </row>
        <row r="357">
          <cell r="B357" t="str">
            <v>1로스위치</v>
          </cell>
          <cell r="C357" t="str">
            <v>4구</v>
          </cell>
          <cell r="D357">
            <v>1</v>
          </cell>
          <cell r="E357" t="str">
            <v>EA</v>
          </cell>
          <cell r="F357">
            <v>50</v>
          </cell>
          <cell r="G357">
            <v>5131</v>
          </cell>
          <cell r="I357">
            <v>4982</v>
          </cell>
          <cell r="K357">
            <v>0</v>
          </cell>
          <cell r="M357">
            <v>149</v>
          </cell>
          <cell r="AM357">
            <v>1</v>
          </cell>
          <cell r="AN357">
            <v>1.6</v>
          </cell>
          <cell r="AO357">
            <v>1.6</v>
          </cell>
          <cell r="AP357" t="str">
            <v>내선전공</v>
          </cell>
          <cell r="AQ357">
            <v>6.5000000000000002E-2</v>
          </cell>
          <cell r="BB357" t="str">
            <v>전 7-14 나.</v>
          </cell>
        </row>
        <row r="358">
          <cell r="B358" t="str">
            <v>1로스위치</v>
          </cell>
          <cell r="C358" t="str">
            <v>5구</v>
          </cell>
          <cell r="D358">
            <v>1</v>
          </cell>
          <cell r="E358" t="str">
            <v>EA</v>
          </cell>
          <cell r="F358">
            <v>50</v>
          </cell>
          <cell r="G358">
            <v>5773</v>
          </cell>
          <cell r="I358">
            <v>5605</v>
          </cell>
          <cell r="K358">
            <v>0</v>
          </cell>
          <cell r="M358">
            <v>168</v>
          </cell>
          <cell r="AM358">
            <v>1</v>
          </cell>
          <cell r="AN358">
            <v>1.8</v>
          </cell>
          <cell r="AO358">
            <v>1.8</v>
          </cell>
          <cell r="AP358" t="str">
            <v>내선전공</v>
          </cell>
          <cell r="AQ358">
            <v>6.5000000000000002E-2</v>
          </cell>
          <cell r="BB358" t="str">
            <v>전 7-14 나.</v>
          </cell>
        </row>
        <row r="359">
          <cell r="B359" t="str">
            <v>P.B S/W</v>
          </cell>
          <cell r="C359" t="str">
            <v>ON/OFF</v>
          </cell>
          <cell r="D359">
            <v>1</v>
          </cell>
          <cell r="E359" t="str">
            <v>EA</v>
          </cell>
          <cell r="F359">
            <v>50</v>
          </cell>
          <cell r="G359">
            <v>6414</v>
          </cell>
          <cell r="I359">
            <v>6228</v>
          </cell>
          <cell r="K359">
            <v>0</v>
          </cell>
          <cell r="M359">
            <v>186</v>
          </cell>
          <cell r="AM359">
            <v>1</v>
          </cell>
          <cell r="AN359">
            <v>2</v>
          </cell>
          <cell r="AO359">
            <v>2</v>
          </cell>
          <cell r="AP359" t="str">
            <v>내선전공</v>
          </cell>
          <cell r="AQ359">
            <v>6.5000000000000002E-2</v>
          </cell>
          <cell r="BB359" t="str">
            <v>전 7-14 나.</v>
          </cell>
          <cell r="BC359">
            <v>1</v>
          </cell>
        </row>
        <row r="360">
          <cell r="A360">
            <v>170</v>
          </cell>
          <cell r="B360" t="str">
            <v>3로스위치</v>
          </cell>
          <cell r="C360" t="str">
            <v xml:space="preserve">1구 </v>
          </cell>
          <cell r="D360">
            <v>1</v>
          </cell>
          <cell r="E360" t="str">
            <v>EA</v>
          </cell>
          <cell r="F360">
            <v>50</v>
          </cell>
          <cell r="G360">
            <v>5634</v>
          </cell>
          <cell r="I360">
            <v>4072</v>
          </cell>
          <cell r="J360">
            <v>1440</v>
          </cell>
          <cell r="K360">
            <v>1440</v>
          </cell>
          <cell r="M360">
            <v>122</v>
          </cell>
          <cell r="AM360">
            <v>1</v>
          </cell>
          <cell r="AN360">
            <v>1</v>
          </cell>
          <cell r="AO360">
            <v>1</v>
          </cell>
          <cell r="AP360" t="str">
            <v>내선전공</v>
          </cell>
          <cell r="AQ360">
            <v>8.5000000000000006E-2</v>
          </cell>
          <cell r="BB360" t="str">
            <v>전 7-14 나.</v>
          </cell>
          <cell r="BC360">
            <v>1</v>
          </cell>
        </row>
        <row r="361">
          <cell r="A361">
            <v>171</v>
          </cell>
          <cell r="B361" t="str">
            <v>3로스위치</v>
          </cell>
          <cell r="C361" t="str">
            <v xml:space="preserve">2구 </v>
          </cell>
          <cell r="D361">
            <v>1</v>
          </cell>
          <cell r="E361" t="str">
            <v>EA</v>
          </cell>
          <cell r="F361">
            <v>50</v>
          </cell>
          <cell r="G361">
            <v>7372</v>
          </cell>
          <cell r="I361">
            <v>4886</v>
          </cell>
          <cell r="J361">
            <v>2340</v>
          </cell>
          <cell r="K361">
            <v>2340</v>
          </cell>
          <cell r="M361">
            <v>146</v>
          </cell>
          <cell r="AM361">
            <v>1</v>
          </cell>
          <cell r="AN361">
            <v>1.2</v>
          </cell>
          <cell r="AO361">
            <v>1.2</v>
          </cell>
          <cell r="AP361" t="str">
            <v>내선전공</v>
          </cell>
          <cell r="AQ361">
            <v>8.5000000000000006E-2</v>
          </cell>
          <cell r="BB361" t="str">
            <v>전 7-14 나.</v>
          </cell>
          <cell r="BC361">
            <v>1</v>
          </cell>
        </row>
        <row r="362">
          <cell r="B362" t="str">
            <v>3로스위치</v>
          </cell>
          <cell r="C362" t="str">
            <v xml:space="preserve">3구 </v>
          </cell>
          <cell r="D362">
            <v>1</v>
          </cell>
          <cell r="E362" t="str">
            <v>EA</v>
          </cell>
          <cell r="F362">
            <v>50</v>
          </cell>
          <cell r="G362">
            <v>5872</v>
          </cell>
          <cell r="I362">
            <v>5701</v>
          </cell>
          <cell r="K362">
            <v>0</v>
          </cell>
          <cell r="M362">
            <v>171</v>
          </cell>
          <cell r="AM362">
            <v>1</v>
          </cell>
          <cell r="AN362">
            <v>1.4</v>
          </cell>
          <cell r="AO362">
            <v>1.4</v>
          </cell>
          <cell r="AP362" t="str">
            <v>내선전공</v>
          </cell>
          <cell r="AQ362">
            <v>8.5000000000000006E-2</v>
          </cell>
          <cell r="BB362" t="str">
            <v>전 7-14 나.</v>
          </cell>
        </row>
        <row r="363">
          <cell r="A363">
            <v>172</v>
          </cell>
          <cell r="B363" t="str">
            <v>콘센트</v>
          </cell>
          <cell r="C363" t="str">
            <v xml:space="preserve">2P 접지 1구 </v>
          </cell>
          <cell r="D363">
            <v>1</v>
          </cell>
          <cell r="E363" t="str">
            <v>EA</v>
          </cell>
          <cell r="F363">
            <v>50</v>
          </cell>
          <cell r="G363">
            <v>4946</v>
          </cell>
          <cell r="I363">
            <v>3832</v>
          </cell>
          <cell r="J363">
            <v>1000</v>
          </cell>
          <cell r="K363">
            <v>1000</v>
          </cell>
          <cell r="M363">
            <v>114</v>
          </cell>
          <cell r="AM363">
            <v>1</v>
          </cell>
          <cell r="AN363">
            <v>1</v>
          </cell>
          <cell r="AO363">
            <v>1</v>
          </cell>
          <cell r="AP363" t="str">
            <v>내선전공</v>
          </cell>
          <cell r="AQ363">
            <v>0.08</v>
          </cell>
          <cell r="BB363" t="str">
            <v>전 7-14 가.</v>
          </cell>
          <cell r="BC363">
            <v>1</v>
          </cell>
        </row>
        <row r="364">
          <cell r="A364">
            <v>173</v>
          </cell>
          <cell r="B364" t="str">
            <v>콘센트</v>
          </cell>
          <cell r="C364" t="str">
            <v xml:space="preserve">2P 접지 2구 </v>
          </cell>
          <cell r="D364">
            <v>1</v>
          </cell>
          <cell r="E364" t="str">
            <v>EA</v>
          </cell>
          <cell r="F364">
            <v>50</v>
          </cell>
          <cell r="G364">
            <v>5994</v>
          </cell>
          <cell r="I364">
            <v>4599</v>
          </cell>
          <cell r="J364">
            <v>1258</v>
          </cell>
          <cell r="K364">
            <v>1258</v>
          </cell>
          <cell r="M364">
            <v>137</v>
          </cell>
          <cell r="AM364">
            <v>1</v>
          </cell>
          <cell r="AN364">
            <v>1.2</v>
          </cell>
          <cell r="AO364">
            <v>1.2</v>
          </cell>
          <cell r="AP364" t="str">
            <v>내선전공</v>
          </cell>
          <cell r="AQ364">
            <v>0.08</v>
          </cell>
          <cell r="BB364" t="str">
            <v>전 7-14 가.</v>
          </cell>
          <cell r="BC364">
            <v>1</v>
          </cell>
        </row>
        <row r="365">
          <cell r="B365" t="str">
            <v>콘센트</v>
          </cell>
          <cell r="C365" t="str">
            <v xml:space="preserve">3P 접지 1구 </v>
          </cell>
          <cell r="D365">
            <v>1</v>
          </cell>
          <cell r="E365" t="str">
            <v>EA</v>
          </cell>
          <cell r="F365">
            <v>50</v>
          </cell>
          <cell r="G365">
            <v>7155</v>
          </cell>
          <cell r="I365">
            <v>6947</v>
          </cell>
          <cell r="K365">
            <v>0</v>
          </cell>
          <cell r="M365">
            <v>208</v>
          </cell>
          <cell r="AM365">
            <v>1</v>
          </cell>
          <cell r="AN365">
            <v>1</v>
          </cell>
          <cell r="AO365">
            <v>1</v>
          </cell>
          <cell r="AP365" t="str">
            <v>내선전공</v>
          </cell>
          <cell r="AQ365">
            <v>0.14499999999999999</v>
          </cell>
          <cell r="BB365" t="str">
            <v>전 7-14 가.</v>
          </cell>
          <cell r="BC365">
            <v>1</v>
          </cell>
        </row>
        <row r="366">
          <cell r="B366" t="str">
            <v>콘센트</v>
          </cell>
          <cell r="C366" t="str">
            <v xml:space="preserve">무접지 2구 </v>
          </cell>
          <cell r="D366">
            <v>1</v>
          </cell>
          <cell r="E366" t="str">
            <v>EA</v>
          </cell>
          <cell r="F366">
            <v>50</v>
          </cell>
          <cell r="G366">
            <v>3849</v>
          </cell>
          <cell r="I366">
            <v>3737</v>
          </cell>
          <cell r="K366">
            <v>0</v>
          </cell>
          <cell r="M366">
            <v>112</v>
          </cell>
          <cell r="AM366">
            <v>1</v>
          </cell>
          <cell r="AN366">
            <v>1.2</v>
          </cell>
          <cell r="AO366">
            <v>1.2</v>
          </cell>
          <cell r="AP366" t="str">
            <v>내선전공</v>
          </cell>
          <cell r="AQ366">
            <v>6.5000000000000002E-2</v>
          </cell>
          <cell r="BB366" t="str">
            <v>전 7-14 가.</v>
          </cell>
        </row>
        <row r="367">
          <cell r="A367">
            <v>174</v>
          </cell>
          <cell r="B367" t="str">
            <v>콘센트</v>
          </cell>
          <cell r="C367" t="str">
            <v>2P 방우 1구</v>
          </cell>
          <cell r="D367">
            <v>1</v>
          </cell>
          <cell r="E367" t="str">
            <v>EA</v>
          </cell>
          <cell r="F367">
            <v>50</v>
          </cell>
          <cell r="G367">
            <v>6456</v>
          </cell>
          <cell r="I367">
            <v>3832</v>
          </cell>
          <cell r="J367">
            <v>2510</v>
          </cell>
          <cell r="K367">
            <v>2510</v>
          </cell>
          <cell r="M367">
            <v>114</v>
          </cell>
          <cell r="AM367">
            <v>1</v>
          </cell>
          <cell r="AN367">
            <v>1</v>
          </cell>
          <cell r="AO367">
            <v>1</v>
          </cell>
          <cell r="AP367" t="str">
            <v>내선전공</v>
          </cell>
          <cell r="AQ367">
            <v>0.08</v>
          </cell>
          <cell r="BB367" t="str">
            <v>전 7-14 가.</v>
          </cell>
          <cell r="BC367">
            <v>1</v>
          </cell>
        </row>
        <row r="368">
          <cell r="A368">
            <v>175</v>
          </cell>
          <cell r="B368" t="str">
            <v>콘센트</v>
          </cell>
          <cell r="C368" t="str">
            <v>2P 방우 2구</v>
          </cell>
          <cell r="D368">
            <v>1</v>
          </cell>
          <cell r="E368" t="str">
            <v>EA</v>
          </cell>
          <cell r="F368">
            <v>50</v>
          </cell>
          <cell r="G368">
            <v>7656</v>
          </cell>
          <cell r="I368">
            <v>4599</v>
          </cell>
          <cell r="J368">
            <v>2920</v>
          </cell>
          <cell r="K368">
            <v>2920</v>
          </cell>
          <cell r="M368">
            <v>137</v>
          </cell>
          <cell r="AM368">
            <v>1</v>
          </cell>
          <cell r="AN368">
            <v>1.2</v>
          </cell>
          <cell r="AO368">
            <v>1.2</v>
          </cell>
          <cell r="AP368" t="str">
            <v>내선전공</v>
          </cell>
          <cell r="AQ368">
            <v>0.08</v>
          </cell>
          <cell r="BB368" t="str">
            <v>전 7-14 가.</v>
          </cell>
          <cell r="BC368">
            <v>1</v>
          </cell>
        </row>
        <row r="369">
          <cell r="A369">
            <v>176</v>
          </cell>
          <cell r="B369" t="str">
            <v>콘센트</v>
          </cell>
          <cell r="C369" t="str">
            <v>110V 2구</v>
          </cell>
          <cell r="D369">
            <v>1</v>
          </cell>
          <cell r="E369" t="str">
            <v>EA</v>
          </cell>
          <cell r="F369">
            <v>50</v>
          </cell>
          <cell r="G369">
            <v>5086</v>
          </cell>
          <cell r="I369">
            <v>3832</v>
          </cell>
          <cell r="J369">
            <v>1140</v>
          </cell>
          <cell r="K369">
            <v>1140</v>
          </cell>
          <cell r="M369">
            <v>114</v>
          </cell>
          <cell r="AM369">
            <v>1</v>
          </cell>
          <cell r="AN369">
            <v>1</v>
          </cell>
          <cell r="AO369">
            <v>1</v>
          </cell>
          <cell r="AP369" t="str">
            <v>내선전공</v>
          </cell>
          <cell r="AQ369">
            <v>0.08</v>
          </cell>
          <cell r="BB369" t="str">
            <v>전 7-14 가.</v>
          </cell>
          <cell r="BC369">
            <v>1</v>
          </cell>
        </row>
        <row r="370">
          <cell r="B370" t="str">
            <v>콘센트</v>
          </cell>
          <cell r="C370" t="str">
            <v>노출 접지 2구</v>
          </cell>
          <cell r="D370">
            <v>1</v>
          </cell>
          <cell r="E370" t="str">
            <v>EA</v>
          </cell>
          <cell r="F370">
            <v>50</v>
          </cell>
          <cell r="G370">
            <v>4736</v>
          </cell>
          <cell r="I370">
            <v>4599</v>
          </cell>
          <cell r="K370">
            <v>0</v>
          </cell>
          <cell r="M370">
            <v>137</v>
          </cell>
          <cell r="AM370">
            <v>1</v>
          </cell>
          <cell r="AN370">
            <v>1.2</v>
          </cell>
          <cell r="AO370">
            <v>1.2</v>
          </cell>
          <cell r="AP370" t="str">
            <v>내선전공</v>
          </cell>
          <cell r="AQ370">
            <v>0.08</v>
          </cell>
          <cell r="BB370" t="str">
            <v>전 7-14 가.</v>
          </cell>
        </row>
        <row r="371">
          <cell r="B371" t="str">
            <v>PHOTO CELL S/W</v>
          </cell>
          <cell r="C371" t="str">
            <v xml:space="preserve"> </v>
          </cell>
          <cell r="D371">
            <v>1</v>
          </cell>
          <cell r="E371" t="str">
            <v>EA</v>
          </cell>
          <cell r="F371">
            <v>50</v>
          </cell>
          <cell r="G371">
            <v>9376</v>
          </cell>
          <cell r="I371">
            <v>9103</v>
          </cell>
          <cell r="K371">
            <v>0</v>
          </cell>
          <cell r="M371">
            <v>273</v>
          </cell>
          <cell r="AM371">
            <v>1</v>
          </cell>
          <cell r="AN371">
            <v>1</v>
          </cell>
          <cell r="AO371">
            <v>1</v>
          </cell>
          <cell r="AP371" t="str">
            <v>내선전공</v>
          </cell>
          <cell r="AQ371">
            <v>0.19</v>
          </cell>
          <cell r="BB371" t="str">
            <v>전 7-14</v>
          </cell>
        </row>
        <row r="372">
          <cell r="A372">
            <v>177</v>
          </cell>
          <cell r="B372" t="str">
            <v>등기구 A</v>
          </cell>
          <cell r="C372" t="str">
            <v>(FL 2/32W 매입하면 개방)</v>
          </cell>
          <cell r="D372">
            <v>1</v>
          </cell>
          <cell r="E372" t="str">
            <v>EA</v>
          </cell>
          <cell r="F372">
            <v>50</v>
          </cell>
          <cell r="G372">
            <v>93239</v>
          </cell>
          <cell r="I372">
            <v>26446</v>
          </cell>
          <cell r="J372">
            <v>66000</v>
          </cell>
          <cell r="K372">
            <v>66000</v>
          </cell>
          <cell r="M372">
            <v>793</v>
          </cell>
          <cell r="AM372">
            <v>1</v>
          </cell>
          <cell r="AN372">
            <v>1.2</v>
          </cell>
          <cell r="AO372">
            <v>1.2</v>
          </cell>
          <cell r="AP372" t="str">
            <v>내선전공</v>
          </cell>
          <cell r="AQ372">
            <v>0.46</v>
          </cell>
          <cell r="BB372" t="str">
            <v>전 7-16</v>
          </cell>
          <cell r="BC372">
            <v>1</v>
          </cell>
        </row>
        <row r="373">
          <cell r="A373">
            <v>178</v>
          </cell>
          <cell r="B373" t="str">
            <v>등기구 B</v>
          </cell>
          <cell r="C373" t="str">
            <v>(FL 2/32W 매입 파라보닉루바)</v>
          </cell>
          <cell r="D373">
            <v>1</v>
          </cell>
          <cell r="E373" t="str">
            <v>EA</v>
          </cell>
          <cell r="F373">
            <v>50</v>
          </cell>
          <cell r="G373">
            <v>116239</v>
          </cell>
          <cell r="I373">
            <v>26446</v>
          </cell>
          <cell r="J373">
            <v>89000</v>
          </cell>
          <cell r="K373">
            <v>89000</v>
          </cell>
          <cell r="M373">
            <v>793</v>
          </cell>
          <cell r="AM373">
            <v>1</v>
          </cell>
          <cell r="AN373">
            <v>1.2</v>
          </cell>
          <cell r="AO373">
            <v>1.2</v>
          </cell>
          <cell r="AP373" t="str">
            <v>내선전공</v>
          </cell>
          <cell r="AQ373">
            <v>0.46</v>
          </cell>
          <cell r="BB373" t="str">
            <v>전 7-16</v>
          </cell>
          <cell r="BC373">
            <v>1</v>
          </cell>
        </row>
        <row r="374">
          <cell r="A374">
            <v>179</v>
          </cell>
          <cell r="B374" t="str">
            <v>등기구 C</v>
          </cell>
          <cell r="C374" t="str">
            <v>(FL 2/32W 직부 삼각등)</v>
          </cell>
          <cell r="D374">
            <v>1</v>
          </cell>
          <cell r="E374" t="str">
            <v>EA</v>
          </cell>
          <cell r="F374">
            <v>50</v>
          </cell>
          <cell r="G374">
            <v>74050</v>
          </cell>
          <cell r="I374">
            <v>14612</v>
          </cell>
          <cell r="J374">
            <v>59000</v>
          </cell>
          <cell r="K374">
            <v>59000</v>
          </cell>
          <cell r="M374">
            <v>438</v>
          </cell>
          <cell r="AM374">
            <v>1</v>
          </cell>
          <cell r="AN374">
            <v>1</v>
          </cell>
          <cell r="AO374">
            <v>1</v>
          </cell>
          <cell r="AP374" t="str">
            <v>내선전공</v>
          </cell>
          <cell r="AQ374">
            <v>0.30499999999999999</v>
          </cell>
          <cell r="BB374" t="str">
            <v>전 7-16</v>
          </cell>
          <cell r="BC374">
            <v>1</v>
          </cell>
        </row>
        <row r="375">
          <cell r="A375">
            <v>180</v>
          </cell>
          <cell r="B375" t="str">
            <v>등기구 D</v>
          </cell>
          <cell r="C375" t="str">
            <v>(FL 2/32W 파이프 펜던트)</v>
          </cell>
          <cell r="D375">
            <v>1</v>
          </cell>
          <cell r="E375" t="str">
            <v>EA</v>
          </cell>
          <cell r="F375">
            <v>50</v>
          </cell>
          <cell r="G375">
            <v>74011</v>
          </cell>
          <cell r="I375">
            <v>17487</v>
          </cell>
          <cell r="J375">
            <v>56000</v>
          </cell>
          <cell r="K375">
            <v>56000</v>
          </cell>
          <cell r="M375">
            <v>524</v>
          </cell>
          <cell r="AM375">
            <v>1</v>
          </cell>
          <cell r="AN375">
            <v>1</v>
          </cell>
          <cell r="AO375">
            <v>1</v>
          </cell>
          <cell r="AP375" t="str">
            <v>내선전공</v>
          </cell>
          <cell r="AQ375">
            <v>0.36499999999999999</v>
          </cell>
          <cell r="BB375" t="str">
            <v>전 7-16</v>
          </cell>
          <cell r="BC375">
            <v>1</v>
          </cell>
        </row>
        <row r="376">
          <cell r="A376">
            <v>181</v>
          </cell>
          <cell r="B376" t="str">
            <v>등기구 D1</v>
          </cell>
          <cell r="C376" t="str">
            <v>(FL 2/20W 파이프 펜던트)</v>
          </cell>
          <cell r="D376">
            <v>1</v>
          </cell>
          <cell r="E376" t="str">
            <v>EA</v>
          </cell>
          <cell r="F376">
            <v>50</v>
          </cell>
          <cell r="G376">
            <v>57596</v>
          </cell>
          <cell r="I376">
            <v>11259</v>
          </cell>
          <cell r="J376">
            <v>46000</v>
          </cell>
          <cell r="K376">
            <v>46000</v>
          </cell>
          <cell r="M376">
            <v>337</v>
          </cell>
          <cell r="AM376">
            <v>1</v>
          </cell>
          <cell r="AN376">
            <v>1</v>
          </cell>
          <cell r="AO376">
            <v>1</v>
          </cell>
          <cell r="AP376" t="str">
            <v>내선전공</v>
          </cell>
          <cell r="AQ376">
            <v>0.23499999999999999</v>
          </cell>
          <cell r="BB376" t="str">
            <v>전 7-16</v>
          </cell>
          <cell r="BC376">
            <v>1</v>
          </cell>
        </row>
        <row r="377">
          <cell r="A377">
            <v>182</v>
          </cell>
          <cell r="B377" t="str">
            <v>등기구 E</v>
          </cell>
          <cell r="C377" t="str">
            <v>(FL 2/32W 방폭)</v>
          </cell>
          <cell r="D377">
            <v>1</v>
          </cell>
          <cell r="E377" t="str">
            <v>EA</v>
          </cell>
          <cell r="F377">
            <v>50</v>
          </cell>
          <cell r="G377">
            <v>156024</v>
          </cell>
          <cell r="I377">
            <v>34975</v>
          </cell>
          <cell r="J377">
            <v>120000</v>
          </cell>
          <cell r="K377">
            <v>120000</v>
          </cell>
          <cell r="M377">
            <v>1049</v>
          </cell>
          <cell r="AM377">
            <v>1</v>
          </cell>
          <cell r="AN377">
            <v>2</v>
          </cell>
          <cell r="AO377">
            <v>2</v>
          </cell>
          <cell r="AP377" t="str">
            <v>내선전공</v>
          </cell>
          <cell r="AQ377">
            <v>0.36499999999999999</v>
          </cell>
          <cell r="BB377" t="str">
            <v>전 7-16</v>
          </cell>
          <cell r="BC377">
            <v>1</v>
          </cell>
        </row>
        <row r="378">
          <cell r="A378">
            <v>183</v>
          </cell>
          <cell r="B378" t="str">
            <v>등기구 F</v>
          </cell>
          <cell r="C378" t="str">
            <v>(FL 1/32W 직부 써크라인)</v>
          </cell>
          <cell r="D378">
            <v>1</v>
          </cell>
          <cell r="E378" t="str">
            <v>EA</v>
          </cell>
          <cell r="F378">
            <v>50</v>
          </cell>
          <cell r="G378">
            <v>58050</v>
          </cell>
          <cell r="I378">
            <v>14612</v>
          </cell>
          <cell r="J378">
            <v>43000</v>
          </cell>
          <cell r="K378">
            <v>43000</v>
          </cell>
          <cell r="M378">
            <v>438</v>
          </cell>
          <cell r="AM378">
            <v>1</v>
          </cell>
          <cell r="AN378">
            <v>1</v>
          </cell>
          <cell r="AO378">
            <v>1</v>
          </cell>
          <cell r="AP378" t="str">
            <v>내선전공</v>
          </cell>
          <cell r="AQ378">
            <v>0.30499999999999999</v>
          </cell>
          <cell r="BB378" t="str">
            <v>전 7-16</v>
          </cell>
          <cell r="BC378">
            <v>1</v>
          </cell>
        </row>
        <row r="379">
          <cell r="A379">
            <v>184</v>
          </cell>
          <cell r="B379" t="str">
            <v>등기구 G</v>
          </cell>
          <cell r="C379" t="str">
            <v>(FUL 18W/2 다운 라이트)</v>
          </cell>
          <cell r="D379">
            <v>1</v>
          </cell>
          <cell r="E379" t="str">
            <v>EA</v>
          </cell>
          <cell r="F379">
            <v>50</v>
          </cell>
          <cell r="G379">
            <v>49090</v>
          </cell>
          <cell r="I379">
            <v>11738</v>
          </cell>
          <cell r="J379">
            <v>37000</v>
          </cell>
          <cell r="K379">
            <v>37000</v>
          </cell>
          <cell r="M379">
            <v>352</v>
          </cell>
          <cell r="AM379">
            <v>1</v>
          </cell>
          <cell r="AN379">
            <v>1</v>
          </cell>
          <cell r="AO379">
            <v>1</v>
          </cell>
          <cell r="AP379" t="str">
            <v>내선전공</v>
          </cell>
          <cell r="AQ379">
            <v>0.245</v>
          </cell>
          <cell r="BB379" t="str">
            <v>전 7-15</v>
          </cell>
          <cell r="BC379">
            <v>1</v>
          </cell>
        </row>
        <row r="380">
          <cell r="A380">
            <v>185</v>
          </cell>
          <cell r="B380" t="str">
            <v>등기구 H</v>
          </cell>
          <cell r="C380" t="str">
            <v>(IL 100W 노출 직부)</v>
          </cell>
          <cell r="D380">
            <v>1</v>
          </cell>
          <cell r="E380" t="str">
            <v>EA</v>
          </cell>
          <cell r="F380">
            <v>50</v>
          </cell>
          <cell r="G380">
            <v>18376</v>
          </cell>
          <cell r="I380">
            <v>9103</v>
          </cell>
          <cell r="J380">
            <v>9000</v>
          </cell>
          <cell r="K380">
            <v>9000</v>
          </cell>
          <cell r="M380">
            <v>273</v>
          </cell>
          <cell r="AM380">
            <v>1</v>
          </cell>
          <cell r="AN380">
            <v>1</v>
          </cell>
          <cell r="AO380">
            <v>1</v>
          </cell>
          <cell r="AP380" t="str">
            <v>내선전공</v>
          </cell>
          <cell r="AQ380">
            <v>0.19</v>
          </cell>
          <cell r="BB380" t="str">
            <v>전 7-15</v>
          </cell>
          <cell r="BC380">
            <v>1</v>
          </cell>
        </row>
        <row r="381">
          <cell r="A381">
            <v>186</v>
          </cell>
          <cell r="B381" t="str">
            <v>등기구 I</v>
          </cell>
          <cell r="C381" t="str">
            <v>(IL 100W 벽부 방습형)</v>
          </cell>
          <cell r="D381">
            <v>1</v>
          </cell>
          <cell r="E381" t="str">
            <v>EA</v>
          </cell>
          <cell r="F381">
            <v>50</v>
          </cell>
          <cell r="G381">
            <v>16796</v>
          </cell>
          <cell r="I381">
            <v>7569</v>
          </cell>
          <cell r="J381">
            <v>9000</v>
          </cell>
          <cell r="K381">
            <v>9000</v>
          </cell>
          <cell r="M381">
            <v>227</v>
          </cell>
          <cell r="AM381">
            <v>1</v>
          </cell>
          <cell r="AN381">
            <v>1</v>
          </cell>
          <cell r="AO381">
            <v>1</v>
          </cell>
          <cell r="AP381" t="str">
            <v>내선전공</v>
          </cell>
          <cell r="AQ381">
            <v>0.158</v>
          </cell>
          <cell r="BB381" t="str">
            <v>전 7-15</v>
          </cell>
          <cell r="BC381">
            <v>1</v>
          </cell>
        </row>
        <row r="382">
          <cell r="A382">
            <v>187</v>
          </cell>
          <cell r="B382" t="str">
            <v>등기구 J</v>
          </cell>
          <cell r="C382" t="str">
            <v>(IL 100W 벽부 방습형)</v>
          </cell>
          <cell r="D382">
            <v>1</v>
          </cell>
          <cell r="E382" t="str">
            <v>EA</v>
          </cell>
          <cell r="F382">
            <v>50</v>
          </cell>
          <cell r="G382">
            <v>26796</v>
          </cell>
          <cell r="I382">
            <v>7569</v>
          </cell>
          <cell r="J382">
            <v>19000</v>
          </cell>
          <cell r="K382">
            <v>19000</v>
          </cell>
          <cell r="M382">
            <v>227</v>
          </cell>
          <cell r="AM382">
            <v>1</v>
          </cell>
          <cell r="AN382">
            <v>1</v>
          </cell>
          <cell r="AO382">
            <v>1</v>
          </cell>
          <cell r="AP382" t="str">
            <v>내선전공</v>
          </cell>
          <cell r="AQ382">
            <v>0.158</v>
          </cell>
          <cell r="BB382" t="str">
            <v>전 7-15</v>
          </cell>
          <cell r="BC382">
            <v>1</v>
          </cell>
        </row>
        <row r="383">
          <cell r="A383">
            <v>188</v>
          </cell>
          <cell r="B383" t="str">
            <v>등기구 K</v>
          </cell>
          <cell r="C383" t="str">
            <v>(FL 4/20W 매입하면 개방)</v>
          </cell>
          <cell r="D383">
            <v>1</v>
          </cell>
          <cell r="E383" t="str">
            <v>EA</v>
          </cell>
          <cell r="F383">
            <v>50</v>
          </cell>
          <cell r="G383">
            <v>112549</v>
          </cell>
          <cell r="I383">
            <v>25776</v>
          </cell>
          <cell r="J383">
            <v>86000</v>
          </cell>
          <cell r="K383">
            <v>86000</v>
          </cell>
          <cell r="M383">
            <v>773</v>
          </cell>
          <cell r="AM383">
            <v>1</v>
          </cell>
          <cell r="AN383">
            <v>1</v>
          </cell>
          <cell r="AO383">
            <v>1</v>
          </cell>
          <cell r="AP383" t="str">
            <v>내선전공</v>
          </cell>
          <cell r="AQ383">
            <v>0.53800000000000003</v>
          </cell>
          <cell r="BB383" t="str">
            <v>전 7-16</v>
          </cell>
          <cell r="BC383">
            <v>1</v>
          </cell>
        </row>
        <row r="384">
          <cell r="A384">
            <v>189</v>
          </cell>
          <cell r="B384" t="str">
            <v>등기구 L</v>
          </cell>
          <cell r="C384" t="str">
            <v>(MH 175W 난반사 파이프펜던트)</v>
          </cell>
          <cell r="D384">
            <v>1</v>
          </cell>
          <cell r="E384" t="str">
            <v>EA</v>
          </cell>
          <cell r="F384">
            <v>50</v>
          </cell>
          <cell r="G384">
            <v>104738</v>
          </cell>
          <cell r="I384">
            <v>19164</v>
          </cell>
          <cell r="J384">
            <v>85000</v>
          </cell>
          <cell r="K384">
            <v>85000</v>
          </cell>
          <cell r="M384">
            <v>574</v>
          </cell>
          <cell r="AM384">
            <v>1</v>
          </cell>
          <cell r="AN384">
            <v>1</v>
          </cell>
          <cell r="AO384">
            <v>1</v>
          </cell>
          <cell r="AP384" t="str">
            <v>내선전공</v>
          </cell>
          <cell r="AQ384">
            <v>0.4</v>
          </cell>
          <cell r="BB384" t="str">
            <v>전 7-17</v>
          </cell>
          <cell r="BC384">
            <v>1</v>
          </cell>
        </row>
        <row r="385">
          <cell r="A385">
            <v>190</v>
          </cell>
          <cell r="B385" t="str">
            <v>등기구 M</v>
          </cell>
          <cell r="C385" t="str">
            <v>(MH 175W 난반사 브라켓)</v>
          </cell>
          <cell r="D385">
            <v>1</v>
          </cell>
          <cell r="E385" t="str">
            <v>EA</v>
          </cell>
          <cell r="F385">
            <v>50</v>
          </cell>
          <cell r="G385">
            <v>106712</v>
          </cell>
          <cell r="I385">
            <v>21080</v>
          </cell>
          <cell r="J385">
            <v>85000</v>
          </cell>
          <cell r="K385">
            <v>85000</v>
          </cell>
          <cell r="M385">
            <v>632</v>
          </cell>
          <cell r="AM385">
            <v>1</v>
          </cell>
          <cell r="AN385">
            <v>1</v>
          </cell>
          <cell r="AO385">
            <v>1</v>
          </cell>
          <cell r="AP385" t="str">
            <v>내선전공</v>
          </cell>
          <cell r="AQ385">
            <v>0.44</v>
          </cell>
          <cell r="BB385" t="str">
            <v>전 7-17</v>
          </cell>
          <cell r="BC385">
            <v>1</v>
          </cell>
        </row>
        <row r="386">
          <cell r="A386">
            <v>191</v>
          </cell>
          <cell r="B386" t="str">
            <v>등기구 N</v>
          </cell>
          <cell r="C386" t="str">
            <v>(NH 250W 난반사 투광기)</v>
          </cell>
          <cell r="D386">
            <v>1</v>
          </cell>
          <cell r="E386" t="str">
            <v>EA</v>
          </cell>
          <cell r="F386">
            <v>50</v>
          </cell>
          <cell r="G386">
            <v>164021</v>
          </cell>
          <cell r="I386">
            <v>71866</v>
          </cell>
          <cell r="J386">
            <v>90000</v>
          </cell>
          <cell r="K386">
            <v>90000</v>
          </cell>
          <cell r="M386">
            <v>2155</v>
          </cell>
          <cell r="AM386">
            <v>1</v>
          </cell>
          <cell r="AN386">
            <v>1</v>
          </cell>
          <cell r="AO386">
            <v>1</v>
          </cell>
          <cell r="AP386" t="str">
            <v>내선전공</v>
          </cell>
          <cell r="AQ386">
            <v>1.5</v>
          </cell>
          <cell r="BB386" t="str">
            <v>전 7-17</v>
          </cell>
          <cell r="BC386">
            <v>1</v>
          </cell>
        </row>
        <row r="387">
          <cell r="A387">
            <v>192</v>
          </cell>
          <cell r="B387" t="str">
            <v>등기구 O</v>
          </cell>
          <cell r="C387" t="str">
            <v>(MH 175W 주두형)</v>
          </cell>
          <cell r="D387">
            <v>1</v>
          </cell>
          <cell r="E387" t="str">
            <v>EA</v>
          </cell>
          <cell r="F387">
            <v>50</v>
          </cell>
          <cell r="G387">
            <v>453631</v>
          </cell>
          <cell r="I387">
            <v>100613</v>
          </cell>
          <cell r="J387">
            <v>350000</v>
          </cell>
          <cell r="K387">
            <v>350000</v>
          </cell>
          <cell r="M387">
            <v>3018</v>
          </cell>
          <cell r="AM387">
            <v>1</v>
          </cell>
          <cell r="AN387">
            <v>1</v>
          </cell>
          <cell r="AO387">
            <v>1</v>
          </cell>
          <cell r="AP387" t="str">
            <v>내선전공</v>
          </cell>
          <cell r="AQ387">
            <v>2.1</v>
          </cell>
          <cell r="BB387" t="str">
            <v>전 7-17-1</v>
          </cell>
          <cell r="BC387">
            <v>1</v>
          </cell>
        </row>
        <row r="388">
          <cell r="A388">
            <v>193</v>
          </cell>
          <cell r="B388" t="str">
            <v>등기구 P</v>
          </cell>
          <cell r="C388" t="str">
            <v>(NH 250W 8각 테퍼폴)</v>
          </cell>
          <cell r="D388">
            <v>1</v>
          </cell>
          <cell r="E388" t="str">
            <v>EA</v>
          </cell>
          <cell r="F388">
            <v>50</v>
          </cell>
          <cell r="G388">
            <v>822225</v>
          </cell>
          <cell r="I388">
            <v>167209</v>
          </cell>
          <cell r="J388">
            <v>650000</v>
          </cell>
          <cell r="K388">
            <v>650000</v>
          </cell>
          <cell r="M388">
            <v>5016</v>
          </cell>
          <cell r="AM388">
            <v>1</v>
          </cell>
          <cell r="AN388">
            <v>1</v>
          </cell>
          <cell r="AO388">
            <v>1</v>
          </cell>
          <cell r="AP388" t="str">
            <v>내선전공</v>
          </cell>
          <cell r="AQ388">
            <v>3.49</v>
          </cell>
          <cell r="BB388" t="str">
            <v>전 7-17-1</v>
          </cell>
          <cell r="BC388">
            <v>1</v>
          </cell>
        </row>
        <row r="389">
          <cell r="A389">
            <v>194</v>
          </cell>
          <cell r="B389" t="str">
            <v>등기구 Q</v>
          </cell>
          <cell r="C389" t="str">
            <v>(IL 30W 직부등)</v>
          </cell>
          <cell r="D389">
            <v>1</v>
          </cell>
          <cell r="E389" t="str">
            <v>EA</v>
          </cell>
          <cell r="F389">
            <v>50</v>
          </cell>
          <cell r="G389">
            <v>18881</v>
          </cell>
          <cell r="I389">
            <v>8623</v>
          </cell>
          <cell r="J389">
            <v>10000</v>
          </cell>
          <cell r="K389">
            <v>10000</v>
          </cell>
          <cell r="M389">
            <v>258</v>
          </cell>
          <cell r="AM389">
            <v>1</v>
          </cell>
          <cell r="AN389">
            <v>1</v>
          </cell>
          <cell r="AO389">
            <v>1</v>
          </cell>
          <cell r="AP389" t="str">
            <v>내선전공</v>
          </cell>
          <cell r="AQ389">
            <v>0.18</v>
          </cell>
          <cell r="BB389" t="str">
            <v>전 7-15</v>
          </cell>
          <cell r="BC389">
            <v>1</v>
          </cell>
        </row>
        <row r="390">
          <cell r="A390">
            <v>195</v>
          </cell>
          <cell r="B390" t="str">
            <v>등기구 R</v>
          </cell>
          <cell r="C390" t="str">
            <v>(BEAM 300W 수중등)</v>
          </cell>
          <cell r="D390">
            <v>1</v>
          </cell>
          <cell r="E390" t="str">
            <v>EA</v>
          </cell>
          <cell r="F390">
            <v>50</v>
          </cell>
          <cell r="G390">
            <v>480101</v>
          </cell>
          <cell r="I390">
            <v>29225</v>
          </cell>
          <cell r="J390">
            <v>450000</v>
          </cell>
          <cell r="K390">
            <v>450000</v>
          </cell>
          <cell r="M390">
            <v>876</v>
          </cell>
          <cell r="AM390">
            <v>1</v>
          </cell>
          <cell r="AN390">
            <v>1</v>
          </cell>
          <cell r="AO390">
            <v>1</v>
          </cell>
          <cell r="AP390" t="str">
            <v>내선전공</v>
          </cell>
          <cell r="AQ390">
            <v>0.61</v>
          </cell>
          <cell r="BB390" t="str">
            <v>전 7-17</v>
          </cell>
          <cell r="BC390">
            <v>1</v>
          </cell>
        </row>
        <row r="391">
          <cell r="A391">
            <v>196</v>
          </cell>
          <cell r="B391" t="str">
            <v>등기구 S</v>
          </cell>
          <cell r="C391" t="str">
            <v>(FL 4/20W 매입 아크릴카바)</v>
          </cell>
          <cell r="D391">
            <v>1</v>
          </cell>
          <cell r="E391" t="str">
            <v>EA</v>
          </cell>
          <cell r="F391">
            <v>50</v>
          </cell>
          <cell r="G391">
            <v>114128</v>
          </cell>
          <cell r="I391">
            <v>27309</v>
          </cell>
          <cell r="J391">
            <v>86000</v>
          </cell>
          <cell r="K391">
            <v>86000</v>
          </cell>
          <cell r="M391">
            <v>819</v>
          </cell>
          <cell r="AM391">
            <v>1</v>
          </cell>
          <cell r="AN391">
            <v>1</v>
          </cell>
          <cell r="AO391">
            <v>1</v>
          </cell>
          <cell r="AP391" t="str">
            <v>내선전공</v>
          </cell>
          <cell r="AQ391">
            <v>0.56999999999999995</v>
          </cell>
          <cell r="BB391" t="str">
            <v>전 7-16</v>
          </cell>
          <cell r="BC391">
            <v>1</v>
          </cell>
        </row>
        <row r="392">
          <cell r="A392">
            <v>197</v>
          </cell>
          <cell r="B392" t="str">
            <v>등기구 T</v>
          </cell>
          <cell r="C392" t="str">
            <v>(FL 2/32W 벽부 형광등)</v>
          </cell>
          <cell r="D392">
            <v>1</v>
          </cell>
          <cell r="E392" t="str">
            <v>EA</v>
          </cell>
          <cell r="F392">
            <v>50</v>
          </cell>
          <cell r="G392">
            <v>70081</v>
          </cell>
          <cell r="I392">
            <v>23380</v>
          </cell>
          <cell r="J392">
            <v>46000</v>
          </cell>
          <cell r="K392">
            <v>46000</v>
          </cell>
          <cell r="M392">
            <v>701</v>
          </cell>
          <cell r="AM392">
            <v>1</v>
          </cell>
          <cell r="AN392">
            <v>1</v>
          </cell>
          <cell r="AO392">
            <v>1</v>
          </cell>
          <cell r="AP392" t="str">
            <v>내선전공</v>
          </cell>
          <cell r="AQ392">
            <v>0.48799999999999999</v>
          </cell>
          <cell r="BB392" t="str">
            <v>전 7-16</v>
          </cell>
          <cell r="BC392">
            <v>1</v>
          </cell>
        </row>
        <row r="393">
          <cell r="A393">
            <v>198</v>
          </cell>
          <cell r="B393" t="str">
            <v>등기구 U</v>
          </cell>
          <cell r="C393" t="str">
            <v>(IL 100W SPOT LIGHT)</v>
          </cell>
          <cell r="D393">
            <v>1</v>
          </cell>
          <cell r="E393" t="str">
            <v>EA</v>
          </cell>
          <cell r="F393">
            <v>50</v>
          </cell>
          <cell r="G393">
            <v>129376</v>
          </cell>
          <cell r="I393">
            <v>9103</v>
          </cell>
          <cell r="J393">
            <v>120000</v>
          </cell>
          <cell r="K393">
            <v>120000</v>
          </cell>
          <cell r="M393">
            <v>273</v>
          </cell>
          <cell r="AM393">
            <v>1</v>
          </cell>
          <cell r="AN393">
            <v>1</v>
          </cell>
          <cell r="AO393">
            <v>1</v>
          </cell>
          <cell r="AP393" t="str">
            <v>내선전공</v>
          </cell>
          <cell r="AQ393">
            <v>0.19</v>
          </cell>
          <cell r="BB393" t="str">
            <v>전 7-15</v>
          </cell>
          <cell r="BC393">
            <v>1</v>
          </cell>
        </row>
        <row r="394">
          <cell r="A394">
            <v>199</v>
          </cell>
          <cell r="B394" t="str">
            <v>등기구 V</v>
          </cell>
          <cell r="C394" t="str">
            <v>(MH 175W 주철등)</v>
          </cell>
          <cell r="D394">
            <v>1</v>
          </cell>
          <cell r="E394" t="str">
            <v>EA</v>
          </cell>
          <cell r="F394">
            <v>50</v>
          </cell>
          <cell r="G394">
            <v>753631</v>
          </cell>
          <cell r="I394">
            <v>100613</v>
          </cell>
          <cell r="J394">
            <v>650000</v>
          </cell>
          <cell r="K394">
            <v>650000</v>
          </cell>
          <cell r="M394">
            <v>3018</v>
          </cell>
          <cell r="AM394">
            <v>1</v>
          </cell>
          <cell r="AN394">
            <v>1</v>
          </cell>
          <cell r="AO394">
            <v>1</v>
          </cell>
          <cell r="AP394" t="str">
            <v>내선전공</v>
          </cell>
          <cell r="AQ394">
            <v>2.1</v>
          </cell>
          <cell r="BB394" t="str">
            <v>전 7-17-1</v>
          </cell>
          <cell r="BC394">
            <v>1</v>
          </cell>
        </row>
        <row r="395">
          <cell r="A395">
            <v>200</v>
          </cell>
          <cell r="B395" t="str">
            <v>등기구 W</v>
          </cell>
          <cell r="C395" t="str">
            <v>(FL 2/32W 천장 직부형)</v>
          </cell>
          <cell r="D395">
            <v>1</v>
          </cell>
          <cell r="E395" t="str">
            <v>EA</v>
          </cell>
          <cell r="F395">
            <v>50</v>
          </cell>
          <cell r="G395">
            <v>48050</v>
          </cell>
          <cell r="I395">
            <v>14612</v>
          </cell>
          <cell r="J395">
            <v>33000</v>
          </cell>
          <cell r="K395">
            <v>33000</v>
          </cell>
          <cell r="M395">
            <v>438</v>
          </cell>
          <cell r="AM395">
            <v>1</v>
          </cell>
          <cell r="AN395">
            <v>1</v>
          </cell>
          <cell r="AO395">
            <v>1</v>
          </cell>
          <cell r="AP395" t="str">
            <v>내선전공</v>
          </cell>
          <cell r="AQ395">
            <v>0.30499999999999999</v>
          </cell>
          <cell r="BB395" t="str">
            <v>전 7-16</v>
          </cell>
          <cell r="BC395">
            <v>1</v>
          </cell>
        </row>
        <row r="396">
          <cell r="B396" t="str">
            <v>메탈램프</v>
          </cell>
          <cell r="C396" t="str">
            <v>MH 175W</v>
          </cell>
          <cell r="D396">
            <v>1</v>
          </cell>
          <cell r="E396" t="str">
            <v>EA</v>
          </cell>
          <cell r="F396">
            <v>50</v>
          </cell>
          <cell r="G396">
            <v>21712</v>
          </cell>
          <cell r="I396">
            <v>21080</v>
          </cell>
          <cell r="K396">
            <v>0</v>
          </cell>
          <cell r="M396">
            <v>632</v>
          </cell>
          <cell r="AM396">
            <v>1</v>
          </cell>
          <cell r="AN396">
            <v>1.1000000000000001</v>
          </cell>
          <cell r="AO396">
            <v>1.1000000000000001</v>
          </cell>
          <cell r="AP396" t="str">
            <v>내선전공</v>
          </cell>
          <cell r="AQ396">
            <v>0.4</v>
          </cell>
          <cell r="BB396" t="str">
            <v>전 7-17</v>
          </cell>
          <cell r="BC396">
            <v>1</v>
          </cell>
        </row>
        <row r="397">
          <cell r="A397">
            <v>201</v>
          </cell>
          <cell r="B397" t="str">
            <v>통로 유도등</v>
          </cell>
          <cell r="D397">
            <v>1</v>
          </cell>
          <cell r="E397" t="str">
            <v>SET</v>
          </cell>
          <cell r="F397">
            <v>50</v>
          </cell>
          <cell r="G397">
            <v>44869</v>
          </cell>
          <cell r="I397">
            <v>9582</v>
          </cell>
          <cell r="J397">
            <v>35000</v>
          </cell>
          <cell r="K397">
            <v>35000</v>
          </cell>
          <cell r="M397">
            <v>287</v>
          </cell>
          <cell r="AM397">
            <v>1</v>
          </cell>
          <cell r="AN397">
            <v>1</v>
          </cell>
          <cell r="AO397">
            <v>1</v>
          </cell>
          <cell r="AP397" t="str">
            <v>내선전공</v>
          </cell>
          <cell r="AQ397">
            <v>0.2</v>
          </cell>
          <cell r="BB397" t="str">
            <v>전 7-19</v>
          </cell>
          <cell r="BC397">
            <v>1</v>
          </cell>
        </row>
        <row r="398">
          <cell r="A398">
            <v>202</v>
          </cell>
          <cell r="B398" t="str">
            <v>피난구 유도등</v>
          </cell>
          <cell r="C398" t="str">
            <v>소형(10W)</v>
          </cell>
          <cell r="D398">
            <v>1</v>
          </cell>
          <cell r="E398" t="str">
            <v>SET</v>
          </cell>
          <cell r="F398">
            <v>50</v>
          </cell>
          <cell r="G398">
            <v>44869</v>
          </cell>
          <cell r="I398">
            <v>9582</v>
          </cell>
          <cell r="J398">
            <v>35000</v>
          </cell>
          <cell r="K398">
            <v>35000</v>
          </cell>
          <cell r="M398">
            <v>287</v>
          </cell>
          <cell r="AM398">
            <v>1</v>
          </cell>
          <cell r="AN398">
            <v>1</v>
          </cell>
          <cell r="AO398">
            <v>1</v>
          </cell>
          <cell r="AP398" t="str">
            <v>내선전공</v>
          </cell>
          <cell r="AQ398">
            <v>0.2</v>
          </cell>
          <cell r="BB398" t="str">
            <v>전 7-19</v>
          </cell>
          <cell r="BC398">
            <v>1</v>
          </cell>
        </row>
        <row r="399">
          <cell r="B399" t="str">
            <v>피난구 유도등</v>
          </cell>
          <cell r="C399" t="str">
            <v>중형(20W)</v>
          </cell>
          <cell r="D399">
            <v>1</v>
          </cell>
          <cell r="E399" t="str">
            <v>SET</v>
          </cell>
          <cell r="F399">
            <v>50</v>
          </cell>
          <cell r="G399">
            <v>9869</v>
          </cell>
          <cell r="I399">
            <v>9582</v>
          </cell>
          <cell r="K399">
            <v>0</v>
          </cell>
          <cell r="M399">
            <v>287</v>
          </cell>
          <cell r="AM399">
            <v>1</v>
          </cell>
          <cell r="AN399">
            <v>1</v>
          </cell>
          <cell r="AO399">
            <v>1</v>
          </cell>
          <cell r="AP399" t="str">
            <v>내선전공</v>
          </cell>
          <cell r="AQ399">
            <v>0.2</v>
          </cell>
          <cell r="BB399" t="str">
            <v>전 7-19</v>
          </cell>
          <cell r="BC399">
            <v>1</v>
          </cell>
        </row>
        <row r="400">
          <cell r="B400" t="str">
            <v>피난구 유도등</v>
          </cell>
          <cell r="C400" t="str">
            <v>중형(32W)</v>
          </cell>
          <cell r="D400">
            <v>1</v>
          </cell>
          <cell r="E400" t="str">
            <v>SET</v>
          </cell>
          <cell r="F400">
            <v>50</v>
          </cell>
          <cell r="G400">
            <v>9869</v>
          </cell>
          <cell r="I400">
            <v>9582</v>
          </cell>
          <cell r="K400">
            <v>0</v>
          </cell>
          <cell r="M400">
            <v>287</v>
          </cell>
          <cell r="AM400">
            <v>1</v>
          </cell>
          <cell r="AN400">
            <v>1</v>
          </cell>
          <cell r="AO400">
            <v>1</v>
          </cell>
          <cell r="AP400" t="str">
            <v>내선전공</v>
          </cell>
          <cell r="AQ400">
            <v>0.2</v>
          </cell>
          <cell r="BB400" t="str">
            <v>전 7-19</v>
          </cell>
          <cell r="BC400">
            <v>1</v>
          </cell>
        </row>
        <row r="401">
          <cell r="A401">
            <v>203</v>
          </cell>
          <cell r="B401" t="str">
            <v>감지기</v>
          </cell>
          <cell r="C401" t="str">
            <v>차동식</v>
          </cell>
          <cell r="D401">
            <v>1</v>
          </cell>
          <cell r="E401" t="str">
            <v>EA</v>
          </cell>
          <cell r="F401">
            <v>50</v>
          </cell>
          <cell r="G401">
            <v>11414</v>
          </cell>
          <cell r="I401">
            <v>6228</v>
          </cell>
          <cell r="J401">
            <v>5000</v>
          </cell>
          <cell r="K401">
            <v>5000</v>
          </cell>
          <cell r="M401">
            <v>186</v>
          </cell>
          <cell r="AM401">
            <v>1</v>
          </cell>
          <cell r="AN401">
            <v>1</v>
          </cell>
          <cell r="AO401">
            <v>1</v>
          </cell>
          <cell r="AP401" t="str">
            <v>내선전공</v>
          </cell>
          <cell r="AQ401">
            <v>0.13</v>
          </cell>
          <cell r="BB401" t="str">
            <v>전 7-19</v>
          </cell>
          <cell r="BC401">
            <v>1</v>
          </cell>
        </row>
        <row r="402">
          <cell r="A402">
            <v>204</v>
          </cell>
          <cell r="B402" t="str">
            <v>감지기</v>
          </cell>
          <cell r="C402" t="str">
            <v>정온식</v>
          </cell>
          <cell r="D402">
            <v>1</v>
          </cell>
          <cell r="E402" t="str">
            <v>EA</v>
          </cell>
          <cell r="F402">
            <v>50</v>
          </cell>
          <cell r="G402">
            <v>11414</v>
          </cell>
          <cell r="I402">
            <v>6228</v>
          </cell>
          <cell r="J402">
            <v>5000</v>
          </cell>
          <cell r="K402">
            <v>5000</v>
          </cell>
          <cell r="M402">
            <v>186</v>
          </cell>
          <cell r="AM402">
            <v>1</v>
          </cell>
          <cell r="AN402">
            <v>1</v>
          </cell>
          <cell r="AO402">
            <v>1</v>
          </cell>
          <cell r="AP402" t="str">
            <v>내선전공</v>
          </cell>
          <cell r="AQ402">
            <v>0.13</v>
          </cell>
          <cell r="BB402" t="str">
            <v>전 7-19</v>
          </cell>
          <cell r="BC402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정산내역"/>
      <sheetName val="data"/>
      <sheetName val="일위대가"/>
      <sheetName val="danga"/>
      <sheetName val="ilch"/>
      <sheetName val="여과지동"/>
      <sheetName val="기초자료"/>
      <sheetName val="일반공사비예산서"/>
      <sheetName val="발주내역서"/>
      <sheetName val="수량산출"/>
      <sheetName val="1"/>
      <sheetName val="2.3"/>
      <sheetName val="4"/>
      <sheetName val="5"/>
      <sheetName val="6"/>
      <sheetName val="7"/>
      <sheetName val="8"/>
      <sheetName val="9"/>
      <sheetName val="10,12"/>
      <sheetName val="13"/>
      <sheetName val="맨홀 (112)"/>
      <sheetName val="시험"/>
      <sheetName val="Sheet1"/>
      <sheetName val="맨홀"/>
      <sheetName val="설계자재"/>
      <sheetName val="2공구산출내역"/>
      <sheetName val="M1-R26L1-4단3열"/>
      <sheetName val="사거리(M1)~입상(R27,R26L2),에스씨-1단2열"/>
      <sheetName val="M1~M2(2단2열)"/>
      <sheetName val="M2~입상주분기(2단3열)"/>
      <sheetName val="저압"/>
      <sheetName val="보도(5)"/>
      <sheetName val="보도(골재제외)품셈"/>
      <sheetName val="발주내역서 (2)"/>
      <sheetName val="수량산출 (2)"/>
      <sheetName val="설계서"/>
      <sheetName val="시중노임단가"/>
      <sheetName val="자재조사표"/>
      <sheetName val="증감대비"/>
      <sheetName val="품셈총괄표"/>
      <sheetName val="재료"/>
      <sheetName val="조명율표"/>
      <sheetName val="예산서"/>
      <sheetName val="노임단가자료"/>
      <sheetName val="을지"/>
      <sheetName val="가공2원도"/>
      <sheetName val="견적서"/>
      <sheetName val="설계기준"/>
      <sheetName val="설계명세서"/>
      <sheetName val="중기사용료"/>
      <sheetName val="적용노임"/>
      <sheetName val="일반자재"/>
      <sheetName val="배수공"/>
      <sheetName val="1.설계조건"/>
      <sheetName val="setup"/>
      <sheetName val="명일작업계획 (3)"/>
      <sheetName val="9GNG운반"/>
      <sheetName val="지중자재단가"/>
      <sheetName val="단면치수"/>
      <sheetName val="노무비"/>
      <sheetName val="자재단가"/>
      <sheetName val="설계예산"/>
      <sheetName val="단면가정"/>
      <sheetName val="내역서"/>
      <sheetName val="입력"/>
      <sheetName val="Sheet1 (2)"/>
      <sheetName val="data2"/>
      <sheetName val="COVER"/>
      <sheetName val="간공설계서"/>
      <sheetName val="70%"/>
      <sheetName val="공통가설"/>
      <sheetName val="실행예산"/>
      <sheetName val="BID"/>
      <sheetName val="설 계"/>
      <sheetName val="품셈(기초)"/>
      <sheetName val="건축내역"/>
      <sheetName val="950164"/>
      <sheetName val="#REF"/>
      <sheetName val="자재단가비교표"/>
      <sheetName val="전기"/>
      <sheetName val="한강운반비"/>
      <sheetName val="예산"/>
      <sheetName val="노임"/>
      <sheetName val="교각1"/>
      <sheetName val="총차분(토목)"/>
      <sheetName val="목동공동구방재구간"/>
      <sheetName val="대치판정"/>
      <sheetName val="하조서"/>
      <sheetName val="전문하도급"/>
      <sheetName val="간지"/>
      <sheetName val="부표총괄"/>
      <sheetName val="종합기별"/>
      <sheetName val="노무비명세서"/>
      <sheetName val="소요자재명세서"/>
      <sheetName val="단가조사"/>
      <sheetName val="DATE"/>
      <sheetName val="총괄내역서"/>
      <sheetName val="용산3(영광)"/>
      <sheetName val="내역기준"/>
      <sheetName val="지구단위계획"/>
      <sheetName val="품셈TABLE"/>
      <sheetName val="덕전리"/>
      <sheetName val="케이블DATA"/>
      <sheetName val="토공집계"/>
      <sheetName val="DB구축"/>
      <sheetName val="노임단가"/>
      <sheetName val="상수구조화편집부표"/>
      <sheetName val="2007기계경비산출표"/>
      <sheetName val="97 사업추정(WEKI)"/>
      <sheetName val="공무공A"/>
      <sheetName val="설계명세"/>
      <sheetName val="기계경비(시간당)"/>
      <sheetName val="주현(영광)"/>
      <sheetName val="주현(해보)"/>
      <sheetName val="공사설계서"/>
      <sheetName val="건설산출"/>
      <sheetName val="범용개발순소요비용"/>
      <sheetName val="Y-WORK"/>
      <sheetName val="수량산출(음암)"/>
      <sheetName val="백호우계수"/>
      <sheetName val="약품공급2"/>
      <sheetName val="일위대가목차"/>
      <sheetName val="기본"/>
      <sheetName val="제잡비"/>
      <sheetName val="99노임기준"/>
      <sheetName val="지주목시비량산출서"/>
      <sheetName val="기타자료"/>
      <sheetName val="을"/>
      <sheetName val="(2)"/>
      <sheetName val="별표집계"/>
      <sheetName val="기둥(원형)"/>
      <sheetName val="A-4"/>
      <sheetName val="Baby일위대가"/>
      <sheetName val="투찰가"/>
      <sheetName val="Option"/>
      <sheetName val="257A1"/>
      <sheetName val="역T형교대(말뚝기초)"/>
      <sheetName val="말뚝지지력산정"/>
      <sheetName val="단가산출2"/>
      <sheetName val="공정증감대ㅈ표"/>
      <sheetName val="실행철강하도"/>
      <sheetName val="준공검사보고서"/>
      <sheetName val="조명시설"/>
      <sheetName val="5.품셈"/>
      <sheetName val="일위대가(가설)"/>
      <sheetName val="중기조종사 단위단가"/>
      <sheetName val="램머"/>
      <sheetName val="data1"/>
      <sheetName val="관개"/>
      <sheetName val="5.설계명세서"/>
      <sheetName val="단가산출서 (연암)"/>
      <sheetName val="화해(함평)"/>
      <sheetName val="화해(장성)"/>
      <sheetName val="공사설명서"/>
      <sheetName val="공사계획서"/>
      <sheetName val="출력X"/>
      <sheetName val="공정표"/>
      <sheetName val="경  비 "/>
      <sheetName val="재료비"/>
      <sheetName val="신고조서"/>
      <sheetName val="원가계산서구조조정"/>
      <sheetName val="사통"/>
      <sheetName val="모래기초"/>
      <sheetName val="MANUFACTORY"/>
      <sheetName val="공종단가"/>
      <sheetName val="기초"/>
      <sheetName val="인계"/>
      <sheetName val="기본DATA"/>
      <sheetName val="기본설계기준"/>
      <sheetName val="산수배수"/>
      <sheetName val="WORK"/>
      <sheetName val="2000전체분"/>
      <sheetName val="2000년1차"/>
      <sheetName val="변화치수"/>
      <sheetName val="시점교대"/>
      <sheetName val="집계표"/>
      <sheetName val="내역"/>
      <sheetName val="INPUTDATA"/>
      <sheetName val="내역표지"/>
      <sheetName val="준검 내역서"/>
      <sheetName val="도급"/>
      <sheetName val="공사개요"/>
      <sheetName val="실행대비"/>
      <sheetName val="건축내역(의무소방대신축)"/>
      <sheetName val="1.설계기준"/>
      <sheetName val="입상내역"/>
      <sheetName val="퍼스트"/>
      <sheetName val="부총"/>
      <sheetName val="효명0010"/>
      <sheetName val="내역총괄"/>
      <sheetName val="내역총괄2"/>
      <sheetName val="내역총괄3"/>
      <sheetName val="단가"/>
      <sheetName val="Macro1"/>
      <sheetName val="주beam"/>
      <sheetName val="경서-통신"/>
      <sheetName val="터파기및재료"/>
      <sheetName val="철근량"/>
      <sheetName val="철거산출근거"/>
      <sheetName val="공사비예산서(토목분)"/>
      <sheetName val="강교(Sub)"/>
      <sheetName val="일반토공견적"/>
      <sheetName val="별표 "/>
      <sheetName val="참조-(1)"/>
      <sheetName val="노무비단가"/>
      <sheetName val="주공 갑지"/>
      <sheetName val="단가산출"/>
      <sheetName val="원가서"/>
      <sheetName val="간접"/>
      <sheetName val="목차 "/>
      <sheetName val="을부담운반비"/>
      <sheetName val="IMPEADENCE MAP 취수장"/>
      <sheetName val="교량전기"/>
      <sheetName val="건축일"/>
      <sheetName val="단가설계"/>
      <sheetName val="내역서01"/>
      <sheetName val="rate"/>
      <sheetName val="변경품셈"/>
      <sheetName val="초"/>
      <sheetName val="지입재료비"/>
      <sheetName val="산출명세서"/>
      <sheetName val="적요"/>
      <sheetName val="input"/>
      <sheetName val="차액보증"/>
      <sheetName val="구조물견적서"/>
      <sheetName val="기초코드"/>
      <sheetName val="입찰안"/>
      <sheetName val="정산입력"/>
      <sheetName val="골재산출"/>
      <sheetName val="찍기"/>
    </sheetNames>
    <sheetDataSet>
      <sheetData sheetId="0" refreshError="1"/>
      <sheetData sheetId="1" refreshError="1"/>
      <sheetData sheetId="2" refreshError="1">
        <row r="1">
          <cell r="A1" t="str">
            <v>cord</v>
          </cell>
          <cell r="B1" t="str">
            <v>공   종</v>
          </cell>
          <cell r="C1" t="str">
            <v>규격</v>
          </cell>
          <cell r="D1" t="str">
            <v>단가</v>
          </cell>
          <cell r="E1" t="str">
            <v>요  율</v>
          </cell>
        </row>
        <row r="2">
          <cell r="A2">
            <v>0</v>
          </cell>
          <cell r="B2" t="str">
            <v>지입재료비</v>
          </cell>
        </row>
        <row r="3">
          <cell r="A3">
            <v>1</v>
          </cell>
          <cell r="C3" t="str">
            <v>열쇠</v>
          </cell>
          <cell r="D3">
            <v>1200</v>
          </cell>
        </row>
        <row r="4">
          <cell r="A4">
            <v>2</v>
          </cell>
          <cell r="C4" t="str">
            <v>모래 (되메우기)</v>
          </cell>
          <cell r="D4">
            <v>9000</v>
          </cell>
          <cell r="E4" t="str">
            <v>할증1.276</v>
          </cell>
        </row>
        <row r="5">
          <cell r="A5">
            <v>3</v>
          </cell>
          <cell r="C5" t="str">
            <v>잡석 4-40-200</v>
          </cell>
          <cell r="D5">
            <v>6600</v>
          </cell>
          <cell r="E5" t="str">
            <v>할증1.12</v>
          </cell>
        </row>
        <row r="6">
          <cell r="A6">
            <v>4</v>
          </cell>
          <cell r="C6" t="str">
            <v>세트앙카</v>
          </cell>
          <cell r="D6">
            <v>150</v>
          </cell>
        </row>
        <row r="7">
          <cell r="A7">
            <v>5</v>
          </cell>
          <cell r="C7" t="str">
            <v>상표시찰</v>
          </cell>
          <cell r="D7">
            <v>500</v>
          </cell>
        </row>
        <row r="8">
          <cell r="A8">
            <v>6</v>
          </cell>
          <cell r="C8" t="str">
            <v>레미콘 40*135*8</v>
          </cell>
          <cell r="D8">
            <v>32246</v>
          </cell>
        </row>
        <row r="9">
          <cell r="A9">
            <v>7</v>
          </cell>
          <cell r="C9" t="str">
            <v>레미콘 20*210*8</v>
          </cell>
          <cell r="D9">
            <v>40472</v>
          </cell>
        </row>
        <row r="10">
          <cell r="A10">
            <v>8</v>
          </cell>
          <cell r="C10" t="str">
            <v>전산번호찰</v>
          </cell>
          <cell r="D10">
            <v>1500</v>
          </cell>
        </row>
        <row r="11">
          <cell r="A11">
            <v>9</v>
          </cell>
          <cell r="C11" t="str">
            <v>선로명시찰</v>
          </cell>
          <cell r="D11">
            <v>1000</v>
          </cell>
        </row>
        <row r="12">
          <cell r="A12">
            <v>10</v>
          </cell>
          <cell r="C12" t="str">
            <v>접속자명찰</v>
          </cell>
          <cell r="D12">
            <v>2000</v>
          </cell>
        </row>
        <row r="13">
          <cell r="A13">
            <v>11</v>
          </cell>
          <cell r="C13" t="str">
            <v>600V 비닐전선 22SQ</v>
          </cell>
        </row>
        <row r="14">
          <cell r="A14">
            <v>12</v>
          </cell>
          <cell r="C14" t="str">
            <v>600V 비닐전선 38SQ</v>
          </cell>
          <cell r="D14">
            <v>1100</v>
          </cell>
        </row>
        <row r="15">
          <cell r="A15">
            <v>13</v>
          </cell>
          <cell r="C15" t="str">
            <v>600V 비닐전선 60SQ</v>
          </cell>
          <cell r="D15">
            <v>1730</v>
          </cell>
        </row>
        <row r="16">
          <cell r="A16">
            <v>14</v>
          </cell>
          <cell r="C16" t="str">
            <v>WO 전선 22SQ</v>
          </cell>
        </row>
        <row r="17">
          <cell r="A17">
            <v>15</v>
          </cell>
          <cell r="C17" t="str">
            <v>WO 전선 38SQ</v>
          </cell>
          <cell r="D17">
            <v>980</v>
          </cell>
        </row>
        <row r="18">
          <cell r="A18">
            <v>16</v>
          </cell>
          <cell r="C18" t="str">
            <v>WO 전선 60SQ</v>
          </cell>
          <cell r="D18">
            <v>351436</v>
          </cell>
        </row>
        <row r="19">
          <cell r="A19">
            <v>17</v>
          </cell>
          <cell r="C19" t="str">
            <v>케이블표지시트</v>
          </cell>
          <cell r="D19">
            <v>65</v>
          </cell>
        </row>
        <row r="20">
          <cell r="A20">
            <v>18</v>
          </cell>
          <cell r="C20" t="str">
            <v>이형철근D-10</v>
          </cell>
          <cell r="D20">
            <v>241301</v>
          </cell>
        </row>
        <row r="21">
          <cell r="A21">
            <v>19</v>
          </cell>
          <cell r="C21" t="str">
            <v>이형철근D-16</v>
          </cell>
          <cell r="D21">
            <v>233332</v>
          </cell>
        </row>
        <row r="22">
          <cell r="A22">
            <v>20</v>
          </cell>
          <cell r="C22" t="str">
            <v>맨홀용발판볼트</v>
          </cell>
          <cell r="D22">
            <v>1100</v>
          </cell>
        </row>
        <row r="23">
          <cell r="A23">
            <v>21</v>
          </cell>
          <cell r="C23" t="str">
            <v>맨홀용사다리L=1700(H/H용)</v>
          </cell>
          <cell r="D23">
            <v>18600</v>
          </cell>
        </row>
        <row r="24">
          <cell r="A24">
            <v>22</v>
          </cell>
          <cell r="C24" t="str">
            <v>접지동봉</v>
          </cell>
          <cell r="D24">
            <v>3590</v>
          </cell>
        </row>
        <row r="25">
          <cell r="A25">
            <v>23</v>
          </cell>
          <cell r="C25" t="str">
            <v>리드단자</v>
          </cell>
          <cell r="D25">
            <v>1708</v>
          </cell>
        </row>
        <row r="26">
          <cell r="A26">
            <v>24</v>
          </cell>
          <cell r="C26" t="str">
            <v>청동볼트</v>
          </cell>
          <cell r="D26">
            <v>17000</v>
          </cell>
        </row>
        <row r="27">
          <cell r="A27">
            <v>25</v>
          </cell>
          <cell r="C27" t="str">
            <v>합성수지관로구몸체125</v>
          </cell>
          <cell r="D27">
            <v>14300</v>
          </cell>
        </row>
        <row r="28">
          <cell r="A28">
            <v>26</v>
          </cell>
          <cell r="C28" t="str">
            <v>합성수지관로구덮개125</v>
          </cell>
          <cell r="D28">
            <v>3500</v>
          </cell>
        </row>
        <row r="29">
          <cell r="A29">
            <v>27</v>
          </cell>
          <cell r="C29" t="str">
            <v>합성수지관로구몸체150</v>
          </cell>
          <cell r="D29">
            <v>18000</v>
          </cell>
        </row>
        <row r="30">
          <cell r="A30">
            <v>28</v>
          </cell>
          <cell r="C30" t="str">
            <v>합성수지관로구덮개150</v>
          </cell>
          <cell r="D30">
            <v>4300</v>
          </cell>
        </row>
        <row r="31">
          <cell r="A31">
            <v>29</v>
          </cell>
          <cell r="C31" t="str">
            <v>합성수지관로구몸체175</v>
          </cell>
          <cell r="D31">
            <v>19700</v>
          </cell>
        </row>
        <row r="32">
          <cell r="A32">
            <v>30</v>
          </cell>
          <cell r="C32" t="str">
            <v>합성수지관로구덮개175</v>
          </cell>
          <cell r="D32">
            <v>5500</v>
          </cell>
        </row>
        <row r="33">
          <cell r="A33">
            <v>31</v>
          </cell>
          <cell r="C33" t="str">
            <v>합성수지파형관아탑타125</v>
          </cell>
          <cell r="D33">
            <v>3000</v>
          </cell>
        </row>
        <row r="34">
          <cell r="A34">
            <v>32</v>
          </cell>
          <cell r="C34" t="str">
            <v>합성수지파형관아탑타150</v>
          </cell>
          <cell r="D34">
            <v>6000</v>
          </cell>
        </row>
        <row r="35">
          <cell r="A35">
            <v>33</v>
          </cell>
          <cell r="C35" t="str">
            <v>합성수지파형관아탑타175</v>
          </cell>
          <cell r="D35">
            <v>6000</v>
          </cell>
        </row>
        <row r="36">
          <cell r="A36">
            <v>34</v>
          </cell>
          <cell r="C36" t="str">
            <v>앵글형지지대AS=1100</v>
          </cell>
          <cell r="D36">
            <v>7050</v>
          </cell>
        </row>
        <row r="37">
          <cell r="A37">
            <v>35</v>
          </cell>
          <cell r="C37" t="str">
            <v>앵글형지지대AS=1500</v>
          </cell>
          <cell r="D37">
            <v>9600</v>
          </cell>
        </row>
        <row r="38">
          <cell r="A38">
            <v>36</v>
          </cell>
          <cell r="C38" t="str">
            <v>앵글형지지대L=1800</v>
          </cell>
          <cell r="D38">
            <v>11520</v>
          </cell>
        </row>
        <row r="39">
          <cell r="A39">
            <v>37</v>
          </cell>
          <cell r="C39" t="str">
            <v>I형항가260*40</v>
          </cell>
          <cell r="D39">
            <v>2200</v>
          </cell>
        </row>
        <row r="40">
          <cell r="A40">
            <v>38</v>
          </cell>
          <cell r="C40" t="str">
            <v>I형항가370*40</v>
          </cell>
          <cell r="D40">
            <v>2600</v>
          </cell>
        </row>
        <row r="41">
          <cell r="A41">
            <v>39</v>
          </cell>
          <cell r="C41" t="str">
            <v>I형항가460*50</v>
          </cell>
          <cell r="D41">
            <v>3400</v>
          </cell>
        </row>
        <row r="42">
          <cell r="A42">
            <v>40</v>
          </cell>
          <cell r="C42" t="str">
            <v>기역형항가앵글260*40</v>
          </cell>
          <cell r="D42">
            <v>2140</v>
          </cell>
        </row>
        <row r="43">
          <cell r="A43">
            <v>41</v>
          </cell>
          <cell r="C43" t="str">
            <v>기역형항가앵글370*40</v>
          </cell>
          <cell r="D43">
            <v>2770</v>
          </cell>
        </row>
        <row r="44">
          <cell r="A44">
            <v>42</v>
          </cell>
          <cell r="C44" t="str">
            <v>기역형항가앵글460*50</v>
          </cell>
          <cell r="D44">
            <v>4200</v>
          </cell>
        </row>
        <row r="45">
          <cell r="A45">
            <v>43</v>
          </cell>
          <cell r="C45" t="str">
            <v>I형항가실린더형260*40</v>
          </cell>
          <cell r="D45">
            <v>4390</v>
          </cell>
        </row>
        <row r="46">
          <cell r="A46">
            <v>44</v>
          </cell>
          <cell r="C46" t="str">
            <v>I형항가실린더형370*40</v>
          </cell>
          <cell r="D46">
            <v>4480</v>
          </cell>
        </row>
        <row r="47">
          <cell r="A47">
            <v>45</v>
          </cell>
          <cell r="C47" t="str">
            <v>I형항가실린더형460*50</v>
          </cell>
          <cell r="D47">
            <v>5100</v>
          </cell>
        </row>
        <row r="48">
          <cell r="A48">
            <v>46</v>
          </cell>
          <cell r="C48" t="str">
            <v>지지대(실린더)L=1600</v>
          </cell>
          <cell r="D48">
            <v>37000</v>
          </cell>
        </row>
        <row r="49">
          <cell r="A49">
            <v>47</v>
          </cell>
          <cell r="C49" t="str">
            <v>지지대(실린더)L=1800</v>
          </cell>
          <cell r="D49">
            <v>39700</v>
          </cell>
        </row>
        <row r="50">
          <cell r="A50">
            <v>48</v>
          </cell>
          <cell r="C50" t="str">
            <v>지지대(실린더)L=2000</v>
          </cell>
          <cell r="D50">
            <v>40200</v>
          </cell>
        </row>
        <row r="51">
          <cell r="A51">
            <v>49</v>
          </cell>
          <cell r="C51" t="str">
            <v>지지대(실린더)L=2200</v>
          </cell>
          <cell r="D51">
            <v>41500</v>
          </cell>
        </row>
        <row r="52">
          <cell r="A52">
            <v>50</v>
          </cell>
          <cell r="C52" t="str">
            <v>케이블크리트C-D3선조</v>
          </cell>
          <cell r="D52">
            <v>1573</v>
          </cell>
        </row>
        <row r="53">
          <cell r="A53">
            <v>51</v>
          </cell>
          <cell r="C53" t="str">
            <v>케이블크리트3구25*150</v>
          </cell>
          <cell r="D53">
            <v>1240</v>
          </cell>
        </row>
        <row r="54">
          <cell r="A54">
            <v>52</v>
          </cell>
          <cell r="C54" t="str">
            <v>케이블크리트3구25*240</v>
          </cell>
          <cell r="D54">
            <v>1560</v>
          </cell>
        </row>
        <row r="55">
          <cell r="A55">
            <v>53</v>
          </cell>
          <cell r="C55" t="str">
            <v>케이블지지금구220</v>
          </cell>
          <cell r="D55">
            <v>36000</v>
          </cell>
        </row>
        <row r="56">
          <cell r="A56">
            <v>54</v>
          </cell>
          <cell r="C56" t="str">
            <v>전주용입상관130*2.2</v>
          </cell>
          <cell r="D56">
            <v>10000</v>
          </cell>
        </row>
        <row r="57">
          <cell r="A57">
            <v>55</v>
          </cell>
          <cell r="C57" t="str">
            <v>훅  크(맨홀용)100*250</v>
          </cell>
          <cell r="D57">
            <v>6590</v>
          </cell>
        </row>
        <row r="58">
          <cell r="A58">
            <v>56</v>
          </cell>
          <cell r="C58" t="str">
            <v>맨홀뚜껑750*250(원형)</v>
          </cell>
          <cell r="D58">
            <v>253608</v>
          </cell>
        </row>
        <row r="59">
          <cell r="A59">
            <v>57</v>
          </cell>
          <cell r="C59" t="str">
            <v>조립식반활관</v>
          </cell>
          <cell r="D59">
            <v>28500</v>
          </cell>
        </row>
        <row r="60">
          <cell r="A60">
            <v>58</v>
          </cell>
          <cell r="C60" t="str">
            <v>케이블입상용반활관</v>
          </cell>
          <cell r="D60">
            <v>58980</v>
          </cell>
        </row>
        <row r="61">
          <cell r="A61">
            <v>59</v>
          </cell>
          <cell r="C61" t="str">
            <v>강새들SS-2</v>
          </cell>
          <cell r="D61">
            <v>840</v>
          </cell>
        </row>
        <row r="62">
          <cell r="A62">
            <v>60</v>
          </cell>
          <cell r="C62" t="str">
            <v>강새들SS-3</v>
          </cell>
          <cell r="D62">
            <v>1000</v>
          </cell>
        </row>
        <row r="63">
          <cell r="A63">
            <v>61</v>
          </cell>
          <cell r="C63" t="str">
            <v>튜브방수장치125-60</v>
          </cell>
          <cell r="D63">
            <v>32000</v>
          </cell>
        </row>
        <row r="64">
          <cell r="A64">
            <v>62</v>
          </cell>
          <cell r="C64" t="str">
            <v>튜브방수장치175-60</v>
          </cell>
          <cell r="D64">
            <v>39000</v>
          </cell>
        </row>
        <row r="65">
          <cell r="A65">
            <v>63</v>
          </cell>
          <cell r="C65" t="str">
            <v>튜브방수장치175-325</v>
          </cell>
          <cell r="D65">
            <v>39000</v>
          </cell>
        </row>
        <row r="66">
          <cell r="A66">
            <v>64</v>
          </cell>
          <cell r="C66" t="str">
            <v>600V CV케이블22SQ</v>
          </cell>
          <cell r="D66">
            <v>777</v>
          </cell>
        </row>
        <row r="67">
          <cell r="A67">
            <v>65</v>
          </cell>
          <cell r="C67" t="str">
            <v>600V CV케이블38SQ</v>
          </cell>
          <cell r="D67">
            <v>1163</v>
          </cell>
        </row>
        <row r="68">
          <cell r="A68">
            <v>66</v>
          </cell>
          <cell r="C68" t="str">
            <v>600V CV케이블60SQ</v>
          </cell>
          <cell r="D68">
            <v>1784</v>
          </cell>
        </row>
        <row r="69">
          <cell r="A69">
            <v>67</v>
          </cell>
          <cell r="C69" t="str">
            <v>튜브방수장치150*60</v>
          </cell>
          <cell r="D69">
            <v>32000</v>
          </cell>
        </row>
        <row r="70">
          <cell r="A70">
            <v>68</v>
          </cell>
          <cell r="C70" t="str">
            <v>변압기기초대T-1B</v>
          </cell>
          <cell r="D70">
            <v>269980</v>
          </cell>
        </row>
        <row r="71">
          <cell r="A71">
            <v>69</v>
          </cell>
          <cell r="C71" t="str">
            <v>변압기기초대T-1H</v>
          </cell>
          <cell r="D71">
            <v>289890</v>
          </cell>
        </row>
        <row r="72">
          <cell r="A72">
            <v>70</v>
          </cell>
          <cell r="C72" t="str">
            <v>변압기기초대T-3L</v>
          </cell>
          <cell r="D72">
            <v>312120</v>
          </cell>
        </row>
        <row r="73">
          <cell r="A73">
            <v>71</v>
          </cell>
          <cell r="C73" t="str">
            <v>변압기기초대T-3U</v>
          </cell>
          <cell r="D73">
            <v>318250</v>
          </cell>
        </row>
        <row r="74">
          <cell r="A74">
            <v>72</v>
          </cell>
          <cell r="C74" t="str">
            <v>개폐기기초대S-O</v>
          </cell>
          <cell r="D74">
            <v>342910</v>
          </cell>
        </row>
        <row r="75">
          <cell r="A75">
            <v>73</v>
          </cell>
          <cell r="C75" t="str">
            <v>흄관용아탑타200</v>
          </cell>
          <cell r="D75">
            <v>6000</v>
          </cell>
        </row>
        <row r="76">
          <cell r="A76">
            <v>74</v>
          </cell>
          <cell r="C76" t="str">
            <v>맨홀용사다리L=2300(M/H용)</v>
          </cell>
          <cell r="D76">
            <v>23800</v>
          </cell>
        </row>
        <row r="77">
          <cell r="A77">
            <v>75</v>
          </cell>
          <cell r="C77" t="str">
            <v>맨홀용물받이300*H350</v>
          </cell>
          <cell r="D77">
            <v>19000</v>
          </cell>
        </row>
        <row r="78">
          <cell r="A78">
            <v>76</v>
          </cell>
          <cell r="C78" t="str">
            <v>합성수지파형관100MM</v>
          </cell>
          <cell r="D78">
            <v>1830</v>
          </cell>
        </row>
        <row r="79">
          <cell r="A79">
            <v>77</v>
          </cell>
          <cell r="C79" t="str">
            <v>합성수지파형관125MM</v>
          </cell>
          <cell r="D79">
            <v>2388</v>
          </cell>
        </row>
        <row r="80">
          <cell r="A80">
            <v>78</v>
          </cell>
          <cell r="C80" t="str">
            <v>합성수지파형관150MM</v>
          </cell>
          <cell r="D80">
            <v>3044</v>
          </cell>
        </row>
        <row r="81">
          <cell r="A81">
            <v>79</v>
          </cell>
          <cell r="C81" t="str">
            <v>합성수지파형관175MM</v>
          </cell>
          <cell r="D81">
            <v>4497</v>
          </cell>
        </row>
        <row r="82">
          <cell r="A82">
            <v>80</v>
          </cell>
          <cell r="C82" t="str">
            <v>합성수지이음관125MM</v>
          </cell>
          <cell r="D82">
            <v>2238</v>
          </cell>
        </row>
        <row r="83">
          <cell r="A83">
            <v>81</v>
          </cell>
          <cell r="C83" t="str">
            <v>합성수지이음관150MM</v>
          </cell>
          <cell r="D83">
            <v>2955</v>
          </cell>
        </row>
        <row r="84">
          <cell r="A84">
            <v>82</v>
          </cell>
          <cell r="C84" t="str">
            <v>합성수지이음관175MM</v>
          </cell>
          <cell r="D84">
            <v>4885</v>
          </cell>
        </row>
        <row r="85">
          <cell r="A85">
            <v>83</v>
          </cell>
          <cell r="C85" t="str">
            <v>지중케이블용강관200*6</v>
          </cell>
          <cell r="D85">
            <v>103000</v>
          </cell>
        </row>
        <row r="86">
          <cell r="A86">
            <v>84</v>
          </cell>
          <cell r="C86" t="str">
            <v>강관접속용스리브200</v>
          </cell>
          <cell r="D86">
            <v>3480</v>
          </cell>
        </row>
        <row r="87">
          <cell r="A87">
            <v>85</v>
          </cell>
          <cell r="C87" t="str">
            <v>이형철근D-13</v>
          </cell>
          <cell r="D87">
            <v>237317</v>
          </cell>
        </row>
        <row r="88">
          <cell r="A88">
            <v>86</v>
          </cell>
          <cell r="C88" t="str">
            <v>자갈#467-40-50</v>
          </cell>
          <cell r="D88">
            <v>8000</v>
          </cell>
        </row>
        <row r="89">
          <cell r="A89">
            <v>87</v>
          </cell>
          <cell r="C89" t="str">
            <v>포틀랜드시멘트1종보통</v>
          </cell>
          <cell r="D89">
            <v>1879</v>
          </cell>
        </row>
        <row r="90">
          <cell r="A90">
            <v>88</v>
          </cell>
          <cell r="C90" t="str">
            <v>레미콘40*210*8</v>
          </cell>
          <cell r="D90">
            <v>38389</v>
          </cell>
        </row>
        <row r="91">
          <cell r="A91">
            <v>89</v>
          </cell>
          <cell r="C91" t="str">
            <v>멤브레인클로스</v>
          </cell>
          <cell r="D91">
            <v>525</v>
          </cell>
        </row>
        <row r="92">
          <cell r="A92">
            <v>90</v>
          </cell>
          <cell r="C92" t="str">
            <v>보호재(폴리에틸렌품)</v>
          </cell>
          <cell r="D92">
            <v>3000</v>
          </cell>
        </row>
        <row r="93">
          <cell r="A93">
            <v>91</v>
          </cell>
          <cell r="C93" t="str">
            <v>도막시멘트페이스트</v>
          </cell>
          <cell r="D93">
            <v>600</v>
          </cell>
        </row>
        <row r="94">
          <cell r="A94">
            <v>92</v>
          </cell>
          <cell r="C94" t="str">
            <v>고무아스팔트에멜젼</v>
          </cell>
          <cell r="D94">
            <v>1800</v>
          </cell>
        </row>
        <row r="95">
          <cell r="A95">
            <v>93</v>
          </cell>
          <cell r="C95" t="str">
            <v>GROUNDING        KIT</v>
          </cell>
          <cell r="D95">
            <v>4600</v>
          </cell>
        </row>
        <row r="96">
          <cell r="A96">
            <v>94</v>
          </cell>
          <cell r="C96" t="str">
            <v>이형철근D-22</v>
          </cell>
          <cell r="D96">
            <v>233332</v>
          </cell>
        </row>
        <row r="97">
          <cell r="A97">
            <v>95</v>
          </cell>
          <cell r="C97" t="str">
            <v>앵글형지지대  L=1800</v>
          </cell>
          <cell r="D97">
            <v>5130</v>
          </cell>
        </row>
        <row r="98">
          <cell r="A98">
            <v>96</v>
          </cell>
          <cell r="C98" t="str">
            <v>맨홀뚜껑  880*360(각형)</v>
          </cell>
          <cell r="D98">
            <v>151190</v>
          </cell>
        </row>
        <row r="99">
          <cell r="A99">
            <v>97</v>
          </cell>
          <cell r="C99" t="str">
            <v>합성수지파형이음관100MM</v>
          </cell>
        </row>
        <row r="100">
          <cell r="A100">
            <v>98</v>
          </cell>
          <cell r="C100" t="str">
            <v>지중선로표시기  직선방향UM-1</v>
          </cell>
          <cell r="D100">
            <v>3860</v>
          </cell>
        </row>
        <row r="101">
          <cell r="A101">
            <v>99</v>
          </cell>
          <cell r="C101" t="str">
            <v>케이블접속장치 2TS</v>
          </cell>
          <cell r="D101">
            <v>64680</v>
          </cell>
        </row>
        <row r="102">
          <cell r="A102">
            <v>100</v>
          </cell>
          <cell r="C102" t="str">
            <v>케이블접속장치 4TS</v>
          </cell>
          <cell r="D102">
            <v>123480</v>
          </cell>
        </row>
        <row r="103">
          <cell r="A103">
            <v>101</v>
          </cell>
          <cell r="C103" t="str">
            <v>동관단자  22SQ</v>
          </cell>
          <cell r="D103">
            <v>350</v>
          </cell>
        </row>
        <row r="104">
          <cell r="A104">
            <v>102</v>
          </cell>
          <cell r="C104" t="str">
            <v>동관단자  38SQ</v>
          </cell>
          <cell r="D104">
            <v>475</v>
          </cell>
        </row>
        <row r="105">
          <cell r="A105">
            <v>103</v>
          </cell>
          <cell r="C105" t="str">
            <v>동관단자  60SQ</v>
          </cell>
          <cell r="D105">
            <v>770</v>
          </cell>
        </row>
        <row r="106">
          <cell r="A106">
            <v>104</v>
          </cell>
          <cell r="C106" t="str">
            <v>개폐기압착터미널60-325SQ</v>
          </cell>
          <cell r="D106">
            <v>15000</v>
          </cell>
        </row>
        <row r="107">
          <cell r="A107">
            <v>105</v>
          </cell>
          <cell r="C107">
            <v>14</v>
          </cell>
        </row>
        <row r="108">
          <cell r="A108">
            <v>106</v>
          </cell>
          <cell r="C108">
            <v>15</v>
          </cell>
        </row>
        <row r="109">
          <cell r="A109">
            <v>107</v>
          </cell>
          <cell r="C109">
            <v>16</v>
          </cell>
        </row>
        <row r="110">
          <cell r="A110">
            <v>108</v>
          </cell>
          <cell r="C110">
            <v>17</v>
          </cell>
        </row>
        <row r="111">
          <cell r="A111">
            <v>109</v>
          </cell>
          <cell r="C111">
            <v>18</v>
          </cell>
        </row>
        <row r="112">
          <cell r="A112">
            <v>110</v>
          </cell>
          <cell r="C112">
            <v>19</v>
          </cell>
        </row>
        <row r="113">
          <cell r="A113">
            <v>111</v>
          </cell>
          <cell r="C113">
            <v>20</v>
          </cell>
        </row>
        <row r="114">
          <cell r="A114">
            <v>112</v>
          </cell>
          <cell r="C114">
            <v>21</v>
          </cell>
        </row>
        <row r="115">
          <cell r="A115">
            <v>113</v>
          </cell>
          <cell r="C115">
            <v>22</v>
          </cell>
        </row>
        <row r="116">
          <cell r="A116">
            <v>114</v>
          </cell>
          <cell r="B116" t="str">
            <v>잡 재 료 비</v>
          </cell>
        </row>
        <row r="117">
          <cell r="A117">
            <v>115</v>
          </cell>
          <cell r="B117" t="str">
            <v xml:space="preserve">관 로 신 설 </v>
          </cell>
        </row>
        <row r="118">
          <cell r="A118">
            <v>116</v>
          </cell>
          <cell r="C118" t="str">
            <v>토사터파기0.4백호우</v>
          </cell>
          <cell r="D118">
            <v>48</v>
          </cell>
        </row>
        <row r="119">
          <cell r="A119">
            <v>117</v>
          </cell>
          <cell r="C119" t="str">
            <v>토사터파기0.4백호우</v>
          </cell>
          <cell r="D119">
            <v>62</v>
          </cell>
        </row>
        <row r="120">
          <cell r="A120">
            <v>118</v>
          </cell>
          <cell r="C120" t="str">
            <v>토사터파기0.7백호우</v>
          </cell>
          <cell r="D120">
            <v>71</v>
          </cell>
        </row>
        <row r="121">
          <cell r="A121">
            <v>119</v>
          </cell>
          <cell r="C121" t="str">
            <v>모래되메우기다지기인력</v>
          </cell>
          <cell r="D121">
            <v>2435</v>
          </cell>
        </row>
        <row r="122">
          <cell r="A122">
            <v>120</v>
          </cell>
          <cell r="C122" t="str">
            <v>모래되메우기다지기기계</v>
          </cell>
          <cell r="D122">
            <v>2469</v>
          </cell>
        </row>
        <row r="123">
          <cell r="A123">
            <v>121</v>
          </cell>
          <cell r="C123" t="str">
            <v>원토되메우기다지기기계</v>
          </cell>
          <cell r="D123">
            <v>34</v>
          </cell>
        </row>
        <row r="124">
          <cell r="A124">
            <v>122</v>
          </cell>
          <cell r="C124" t="str">
            <v>원토되메우기다지기인력</v>
          </cell>
        </row>
        <row r="125">
          <cell r="A125">
            <v>123</v>
          </cell>
          <cell r="C125" t="str">
            <v>잔토처리기계보통토0.4</v>
          </cell>
          <cell r="D125">
            <v>171</v>
          </cell>
        </row>
        <row r="126">
          <cell r="A126">
            <v>124</v>
          </cell>
          <cell r="C126" t="str">
            <v>잔토처리기계보통토0.4</v>
          </cell>
          <cell r="D126">
            <v>217</v>
          </cell>
        </row>
        <row r="127">
          <cell r="A127">
            <v>125</v>
          </cell>
          <cell r="C127" t="str">
            <v>잔토처리기계견질토0.4</v>
          </cell>
          <cell r="D127">
            <v>228</v>
          </cell>
        </row>
        <row r="128">
          <cell r="A128">
            <v>126</v>
          </cell>
          <cell r="C128" t="str">
            <v>잔토처리기계견질토0.4</v>
          </cell>
          <cell r="D128">
            <v>474</v>
          </cell>
        </row>
        <row r="129">
          <cell r="A129">
            <v>127</v>
          </cell>
          <cell r="C129" t="str">
            <v>잔토처리기계견질토0.4</v>
          </cell>
          <cell r="D129">
            <v>506</v>
          </cell>
        </row>
        <row r="130">
          <cell r="A130">
            <v>128</v>
          </cell>
          <cell r="C130" t="str">
            <v>잔토처리인력AS</v>
          </cell>
          <cell r="D130">
            <v>89</v>
          </cell>
        </row>
        <row r="131">
          <cell r="A131">
            <v>129</v>
          </cell>
          <cell r="C131" t="str">
            <v>잔토처리인력보통토</v>
          </cell>
          <cell r="D131">
            <v>69</v>
          </cell>
        </row>
        <row r="132">
          <cell r="A132">
            <v>130</v>
          </cell>
          <cell r="C132" t="str">
            <v>잔토처리기계AS0.7</v>
          </cell>
          <cell r="D132">
            <v>2949</v>
          </cell>
        </row>
        <row r="133">
          <cell r="A133">
            <v>131</v>
          </cell>
          <cell r="C133" t="str">
            <v>잔토처리기계고사토0.7</v>
          </cell>
          <cell r="D133">
            <v>2205</v>
          </cell>
        </row>
        <row r="134">
          <cell r="A134">
            <v>132</v>
          </cell>
          <cell r="C134" t="str">
            <v>잔토처리기계AS0.7</v>
          </cell>
          <cell r="D134">
            <v>409</v>
          </cell>
        </row>
        <row r="135">
          <cell r="A135">
            <v>133</v>
          </cell>
          <cell r="C135" t="str">
            <v>잔토처리기계경암0.7</v>
          </cell>
          <cell r="D135">
            <v>3222</v>
          </cell>
        </row>
        <row r="136">
          <cell r="A136">
            <v>134</v>
          </cell>
          <cell r="C136" t="str">
            <v>보도불럭철거및가복구</v>
          </cell>
          <cell r="D136">
            <v>123</v>
          </cell>
        </row>
        <row r="137">
          <cell r="A137">
            <v>135</v>
          </cell>
          <cell r="C137" t="str">
            <v>AS포장줄눈파기CUTTER</v>
          </cell>
          <cell r="D137">
            <v>246</v>
          </cell>
        </row>
        <row r="138">
          <cell r="A138">
            <v>136</v>
          </cell>
          <cell r="C138" t="str">
            <v>포장파기(AS)인력</v>
          </cell>
          <cell r="D138">
            <v>2691</v>
          </cell>
        </row>
        <row r="139">
          <cell r="A139">
            <v>137</v>
          </cell>
          <cell r="C139" t="str">
            <v>포장파기(AS)기계</v>
          </cell>
          <cell r="D139">
            <v>1328</v>
          </cell>
        </row>
        <row r="140">
          <cell r="A140">
            <v>138</v>
          </cell>
          <cell r="C140" t="str">
            <v>강관부설200동시4공</v>
          </cell>
          <cell r="D140">
            <v>13</v>
          </cell>
        </row>
        <row r="141">
          <cell r="A141">
            <v>139</v>
          </cell>
          <cell r="C141" t="str">
            <v>기초잡석부설</v>
          </cell>
          <cell r="D141">
            <v>2275</v>
          </cell>
        </row>
        <row r="142">
          <cell r="A142">
            <v>140</v>
          </cell>
          <cell r="C142" t="str">
            <v>콘크리트타설(인력)1:2:4</v>
          </cell>
          <cell r="D142">
            <v>2610</v>
          </cell>
        </row>
        <row r="143">
          <cell r="A143">
            <v>141</v>
          </cell>
          <cell r="C143" t="str">
            <v>거프집설치6회</v>
          </cell>
          <cell r="D143">
            <v>2064</v>
          </cell>
        </row>
        <row r="144">
          <cell r="A144">
            <v>142</v>
          </cell>
        </row>
        <row r="145">
          <cell r="A145">
            <v>143</v>
          </cell>
        </row>
        <row r="146">
          <cell r="A146">
            <v>144</v>
          </cell>
        </row>
        <row r="147">
          <cell r="A147">
            <v>145</v>
          </cell>
        </row>
        <row r="148">
          <cell r="A148">
            <v>146</v>
          </cell>
        </row>
        <row r="149">
          <cell r="A149">
            <v>147</v>
          </cell>
        </row>
        <row r="150">
          <cell r="A150">
            <v>148</v>
          </cell>
        </row>
        <row r="151">
          <cell r="A151">
            <v>149</v>
          </cell>
        </row>
        <row r="152">
          <cell r="A152">
            <v>150</v>
          </cell>
        </row>
        <row r="153">
          <cell r="A153">
            <v>151</v>
          </cell>
        </row>
        <row r="154">
          <cell r="A154">
            <v>152</v>
          </cell>
        </row>
        <row r="155">
          <cell r="A155">
            <v>153</v>
          </cell>
        </row>
        <row r="156">
          <cell r="A156">
            <v>154</v>
          </cell>
        </row>
        <row r="157">
          <cell r="A157">
            <v>155</v>
          </cell>
        </row>
        <row r="158">
          <cell r="A158">
            <v>156</v>
          </cell>
        </row>
        <row r="159">
          <cell r="A159">
            <v>157</v>
          </cell>
        </row>
        <row r="160">
          <cell r="A160">
            <v>158</v>
          </cell>
        </row>
        <row r="161">
          <cell r="A161">
            <v>159</v>
          </cell>
        </row>
        <row r="162">
          <cell r="A162">
            <v>160</v>
          </cell>
          <cell r="B162" t="str">
            <v>맨 홀 신 설</v>
          </cell>
        </row>
        <row r="163">
          <cell r="A163">
            <v>161</v>
          </cell>
          <cell r="C163" t="str">
            <v>토사더파기0.7백호우</v>
          </cell>
          <cell r="D163">
            <v>71</v>
          </cell>
        </row>
        <row r="164">
          <cell r="A164">
            <v>162</v>
          </cell>
          <cell r="C164" t="str">
            <v>토사더파기0.4백호우</v>
          </cell>
          <cell r="D164">
            <v>48</v>
          </cell>
        </row>
        <row r="165">
          <cell r="A165">
            <v>163</v>
          </cell>
          <cell r="C165" t="str">
            <v>토사더파기0.4백호우</v>
          </cell>
          <cell r="D165">
            <v>62</v>
          </cell>
        </row>
        <row r="166">
          <cell r="A166">
            <v>164</v>
          </cell>
          <cell r="C166" t="str">
            <v>모래되메우기다지기인력</v>
          </cell>
          <cell r="D166">
            <v>2435</v>
          </cell>
        </row>
        <row r="167">
          <cell r="A167">
            <v>165</v>
          </cell>
          <cell r="C167" t="str">
            <v>모래되메우기다지기기계</v>
          </cell>
          <cell r="D167">
            <v>2469</v>
          </cell>
        </row>
        <row r="168">
          <cell r="A168">
            <v>166</v>
          </cell>
          <cell r="C168" t="str">
            <v>원토되메우기다지기기계</v>
          </cell>
          <cell r="D168">
            <v>34</v>
          </cell>
        </row>
        <row r="169">
          <cell r="A169">
            <v>167</v>
          </cell>
          <cell r="C169" t="str">
            <v>원토되메우기다지기인력</v>
          </cell>
        </row>
        <row r="170">
          <cell r="A170">
            <v>168</v>
          </cell>
          <cell r="C170" t="str">
            <v>잔토처리기계경암0.7</v>
          </cell>
          <cell r="D170">
            <v>3222</v>
          </cell>
        </row>
        <row r="171">
          <cell r="A171">
            <v>169</v>
          </cell>
          <cell r="C171" t="str">
            <v>잔토처리기계보통토0.4</v>
          </cell>
          <cell r="D171">
            <v>171</v>
          </cell>
        </row>
        <row r="172">
          <cell r="A172">
            <v>170</v>
          </cell>
          <cell r="C172" t="str">
            <v>잔토처리기계견질토0.4</v>
          </cell>
          <cell r="D172">
            <v>228</v>
          </cell>
        </row>
        <row r="173">
          <cell r="A173">
            <v>171</v>
          </cell>
          <cell r="C173" t="str">
            <v>잔토처리기계견질토0.4</v>
          </cell>
          <cell r="D173">
            <v>506</v>
          </cell>
        </row>
        <row r="174">
          <cell r="A174">
            <v>172</v>
          </cell>
          <cell r="C174" t="str">
            <v>잔토처리인력(AS)</v>
          </cell>
          <cell r="D174">
            <v>89</v>
          </cell>
        </row>
        <row r="175">
          <cell r="A175">
            <v>173</v>
          </cell>
          <cell r="C175" t="str">
            <v>잔토처리인력보통토</v>
          </cell>
          <cell r="D175">
            <v>69</v>
          </cell>
        </row>
        <row r="176">
          <cell r="A176">
            <v>174</v>
          </cell>
          <cell r="C176" t="str">
            <v>잔토처리기계(AS)0.7</v>
          </cell>
          <cell r="D176">
            <v>2949</v>
          </cell>
        </row>
        <row r="177">
          <cell r="A177">
            <v>175</v>
          </cell>
          <cell r="C177" t="str">
            <v>잔토처리기계고사토0.7</v>
          </cell>
          <cell r="D177">
            <v>2205</v>
          </cell>
        </row>
        <row r="178">
          <cell r="A178">
            <v>176</v>
          </cell>
          <cell r="C178" t="str">
            <v>잔토처리기계(AS)0.4</v>
          </cell>
          <cell r="D178">
            <v>409</v>
          </cell>
        </row>
        <row r="179">
          <cell r="A179">
            <v>177</v>
          </cell>
          <cell r="C179" t="str">
            <v>보도불럭철거및가복구</v>
          </cell>
          <cell r="D179">
            <v>123</v>
          </cell>
        </row>
        <row r="180">
          <cell r="A180">
            <v>178</v>
          </cell>
          <cell r="C180" t="str">
            <v>AS포장줄눈파기CUTTER</v>
          </cell>
          <cell r="D180">
            <v>246</v>
          </cell>
        </row>
        <row r="181">
          <cell r="A181">
            <v>179</v>
          </cell>
          <cell r="C181" t="str">
            <v>포장파기(AS)인력</v>
          </cell>
          <cell r="D181">
            <v>2691</v>
          </cell>
        </row>
        <row r="182">
          <cell r="A182">
            <v>180</v>
          </cell>
          <cell r="C182" t="str">
            <v>포장파기(AS)기계</v>
          </cell>
          <cell r="D182">
            <v>1328</v>
          </cell>
        </row>
        <row r="183">
          <cell r="A183">
            <v>181</v>
          </cell>
          <cell r="C183" t="str">
            <v>기초잡석부설</v>
          </cell>
          <cell r="D183">
            <v>2275</v>
          </cell>
        </row>
        <row r="184">
          <cell r="A184">
            <v>182</v>
          </cell>
          <cell r="C184" t="str">
            <v>동바리설치철거3회</v>
          </cell>
          <cell r="D184">
            <v>621</v>
          </cell>
        </row>
        <row r="185">
          <cell r="A185">
            <v>183</v>
          </cell>
          <cell r="C185" t="str">
            <v>경암파쇄기계</v>
          </cell>
          <cell r="D185">
            <v>5435</v>
          </cell>
        </row>
        <row r="186">
          <cell r="A186">
            <v>184</v>
          </cell>
          <cell r="C186" t="str">
            <v>콘크리트타설(믹서)1:3:6</v>
          </cell>
          <cell r="D186">
            <v>3014</v>
          </cell>
        </row>
        <row r="187">
          <cell r="A187">
            <v>185</v>
          </cell>
          <cell r="C187" t="str">
            <v>레미콘타설R-40-210-8</v>
          </cell>
          <cell r="D187">
            <v>26</v>
          </cell>
        </row>
        <row r="188">
          <cell r="A188">
            <v>186</v>
          </cell>
          <cell r="C188" t="str">
            <v>보호몰탈바름5MM</v>
          </cell>
          <cell r="D188">
            <v>10</v>
          </cell>
        </row>
        <row r="189">
          <cell r="A189">
            <v>187</v>
          </cell>
          <cell r="C189" t="str">
            <v>보호몰탈바름30MM</v>
          </cell>
          <cell r="D189">
            <v>62</v>
          </cell>
        </row>
        <row r="190">
          <cell r="A190">
            <v>188</v>
          </cell>
          <cell r="C190" t="str">
            <v>철근가공조립복잡</v>
          </cell>
          <cell r="D190">
            <v>3080</v>
          </cell>
        </row>
        <row r="191">
          <cell r="A191">
            <v>189</v>
          </cell>
          <cell r="C191" t="str">
            <v>거프집설치3회</v>
          </cell>
          <cell r="D191">
            <v>2742</v>
          </cell>
        </row>
        <row r="192">
          <cell r="A192">
            <v>190</v>
          </cell>
          <cell r="C192" t="str">
            <v>거프집설치4회</v>
          </cell>
          <cell r="D192">
            <v>2385</v>
          </cell>
        </row>
        <row r="193">
          <cell r="A193">
            <v>191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  <cell r="B217" t="str">
            <v>핸    드    홀</v>
          </cell>
        </row>
        <row r="218">
          <cell r="A218">
            <v>216</v>
          </cell>
          <cell r="C218" t="str">
            <v>토사터파기0.4백호우</v>
          </cell>
          <cell r="D218">
            <v>48</v>
          </cell>
        </row>
        <row r="219">
          <cell r="A219">
            <v>217</v>
          </cell>
          <cell r="C219" t="str">
            <v>토사터파기0.4백호우</v>
          </cell>
          <cell r="D219">
            <v>60</v>
          </cell>
        </row>
        <row r="220">
          <cell r="A220">
            <v>218</v>
          </cell>
          <cell r="C220" t="str">
            <v>토사터파기0.4백호우</v>
          </cell>
          <cell r="D220">
            <v>62</v>
          </cell>
        </row>
        <row r="221">
          <cell r="A221">
            <v>219</v>
          </cell>
          <cell r="C221" t="str">
            <v>토사터파기0.7백호우</v>
          </cell>
          <cell r="D221">
            <v>71</v>
          </cell>
        </row>
        <row r="222">
          <cell r="A222">
            <v>220</v>
          </cell>
          <cell r="C222" t="str">
            <v>모래되메우기다지기인력</v>
          </cell>
          <cell r="D222">
            <v>2435</v>
          </cell>
        </row>
        <row r="223">
          <cell r="A223">
            <v>221</v>
          </cell>
          <cell r="C223" t="str">
            <v>모래되메우기다지기기계</v>
          </cell>
          <cell r="D223">
            <v>2469</v>
          </cell>
        </row>
        <row r="224">
          <cell r="A224">
            <v>222</v>
          </cell>
          <cell r="C224" t="str">
            <v>원토되메우기다지기기계</v>
          </cell>
          <cell r="D224">
            <v>34</v>
          </cell>
        </row>
        <row r="225">
          <cell r="A225">
            <v>223</v>
          </cell>
          <cell r="C225" t="str">
            <v>잔토처리기계보통토0.4</v>
          </cell>
          <cell r="D225">
            <v>171</v>
          </cell>
        </row>
        <row r="226">
          <cell r="A226">
            <v>224</v>
          </cell>
          <cell r="C226" t="str">
            <v>잔토처리기계보통토0.4</v>
          </cell>
          <cell r="D226">
            <v>217</v>
          </cell>
        </row>
        <row r="227">
          <cell r="A227">
            <v>225</v>
          </cell>
          <cell r="C227" t="str">
            <v>잔토처리기계견질토0.4</v>
          </cell>
          <cell r="D227">
            <v>228</v>
          </cell>
        </row>
        <row r="228">
          <cell r="A228">
            <v>226</v>
          </cell>
          <cell r="C228" t="str">
            <v>잔토처리기계견질토0.4</v>
          </cell>
          <cell r="D228">
            <v>506</v>
          </cell>
        </row>
        <row r="229">
          <cell r="A229">
            <v>227</v>
          </cell>
          <cell r="C229" t="str">
            <v>잔토처리인력AS</v>
          </cell>
          <cell r="D229">
            <v>89</v>
          </cell>
        </row>
        <row r="230">
          <cell r="A230">
            <v>228</v>
          </cell>
          <cell r="C230" t="str">
            <v>잔토처리인력보통토</v>
          </cell>
          <cell r="D230">
            <v>69</v>
          </cell>
        </row>
        <row r="231">
          <cell r="A231">
            <v>229</v>
          </cell>
          <cell r="C231" t="str">
            <v>잔토처리기계AS0.7</v>
          </cell>
          <cell r="D231">
            <v>2949</v>
          </cell>
        </row>
        <row r="232">
          <cell r="A232">
            <v>230</v>
          </cell>
          <cell r="C232" t="str">
            <v>잔토처리기계고사토0.7</v>
          </cell>
          <cell r="D232">
            <v>2205</v>
          </cell>
        </row>
        <row r="233">
          <cell r="A233">
            <v>231</v>
          </cell>
          <cell r="C233" t="str">
            <v>잔토처리기계AS0.4</v>
          </cell>
          <cell r="D233">
            <v>409</v>
          </cell>
        </row>
        <row r="234">
          <cell r="A234">
            <v>232</v>
          </cell>
          <cell r="C234" t="str">
            <v>잔토처리기계경암0.7</v>
          </cell>
          <cell r="D234">
            <v>3222</v>
          </cell>
        </row>
        <row r="235">
          <cell r="A235">
            <v>233</v>
          </cell>
          <cell r="C235" t="str">
            <v>보도불럭철거및가복구</v>
          </cell>
          <cell r="D235">
            <v>123</v>
          </cell>
        </row>
        <row r="236">
          <cell r="A236">
            <v>234</v>
          </cell>
          <cell r="C236" t="str">
            <v>AS포장줄눈파기CUTTER</v>
          </cell>
          <cell r="D236">
            <v>246</v>
          </cell>
        </row>
        <row r="237">
          <cell r="A237">
            <v>235</v>
          </cell>
          <cell r="C237" t="str">
            <v>포장파괴(AS)인력</v>
          </cell>
          <cell r="D237">
            <v>2691</v>
          </cell>
        </row>
        <row r="238">
          <cell r="A238">
            <v>236</v>
          </cell>
          <cell r="C238" t="str">
            <v>포장파괴(AS)기계</v>
          </cell>
          <cell r="D238">
            <v>1328</v>
          </cell>
        </row>
        <row r="239">
          <cell r="A239">
            <v>237</v>
          </cell>
          <cell r="C239" t="str">
            <v>기초잡석부설</v>
          </cell>
          <cell r="D239">
            <v>2275</v>
          </cell>
        </row>
        <row r="240">
          <cell r="A240">
            <v>238</v>
          </cell>
          <cell r="C240" t="str">
            <v>레미콘타설R-20-210-8</v>
          </cell>
          <cell r="D240">
            <v>26</v>
          </cell>
        </row>
        <row r="241">
          <cell r="A241">
            <v>239</v>
          </cell>
          <cell r="C241" t="str">
            <v>철근가공조립보통</v>
          </cell>
          <cell r="D241">
            <v>2502</v>
          </cell>
        </row>
        <row r="242">
          <cell r="A242">
            <v>240</v>
          </cell>
          <cell r="C242" t="str">
            <v>거프집설치3회</v>
          </cell>
          <cell r="D242">
            <v>2742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  <cell r="B262" t="str">
            <v>개 폐 기 신 설</v>
          </cell>
        </row>
        <row r="263">
          <cell r="A263">
            <v>261</v>
          </cell>
          <cell r="C263" t="str">
            <v>토사터파기0.4백호우</v>
          </cell>
          <cell r="D263">
            <v>48</v>
          </cell>
        </row>
        <row r="264">
          <cell r="A264">
            <v>262</v>
          </cell>
          <cell r="C264" t="str">
            <v>토사터파기0.4백호우</v>
          </cell>
          <cell r="D264">
            <v>60</v>
          </cell>
        </row>
        <row r="265">
          <cell r="A265">
            <v>263</v>
          </cell>
          <cell r="C265" t="str">
            <v>토사터파기0.4백호우</v>
          </cell>
          <cell r="D265">
            <v>62</v>
          </cell>
        </row>
        <row r="266">
          <cell r="A266">
            <v>264</v>
          </cell>
          <cell r="C266" t="str">
            <v>모래되메우기다지기인력</v>
          </cell>
          <cell r="D266">
            <v>2435</v>
          </cell>
        </row>
        <row r="267">
          <cell r="A267">
            <v>265</v>
          </cell>
          <cell r="C267" t="str">
            <v>모래되메우기다지기기계</v>
          </cell>
          <cell r="D267">
            <v>2469</v>
          </cell>
        </row>
        <row r="268">
          <cell r="A268">
            <v>266</v>
          </cell>
          <cell r="C268" t="str">
            <v>원토되메우기다지기기계</v>
          </cell>
          <cell r="D268">
            <v>34</v>
          </cell>
        </row>
        <row r="269">
          <cell r="A269">
            <v>267</v>
          </cell>
          <cell r="C269" t="str">
            <v>잔토처리기계보통토0.4</v>
          </cell>
          <cell r="D269">
            <v>171</v>
          </cell>
        </row>
        <row r="270">
          <cell r="A270">
            <v>268</v>
          </cell>
          <cell r="C270" t="str">
            <v>잔토처리기계보통토0.4</v>
          </cell>
          <cell r="D270">
            <v>217</v>
          </cell>
        </row>
        <row r="271">
          <cell r="A271">
            <v>269</v>
          </cell>
          <cell r="C271" t="str">
            <v>잔토처리기계견질토0.4</v>
          </cell>
          <cell r="D271">
            <v>228</v>
          </cell>
        </row>
        <row r="272">
          <cell r="A272">
            <v>270</v>
          </cell>
          <cell r="C272" t="str">
            <v>잔토처리기계견질토0.4</v>
          </cell>
          <cell r="D272">
            <v>506</v>
          </cell>
        </row>
        <row r="273">
          <cell r="A273">
            <v>271</v>
          </cell>
          <cell r="C273" t="str">
            <v>잔토처리기계견질토0.4</v>
          </cell>
          <cell r="D273">
            <v>474</v>
          </cell>
        </row>
        <row r="274">
          <cell r="A274">
            <v>272</v>
          </cell>
          <cell r="C274" t="str">
            <v>잔토처리인력AS</v>
          </cell>
          <cell r="D274">
            <v>89</v>
          </cell>
        </row>
        <row r="275">
          <cell r="A275">
            <v>273</v>
          </cell>
          <cell r="C275" t="str">
            <v>잔토처리인력보통토</v>
          </cell>
          <cell r="D275">
            <v>69</v>
          </cell>
        </row>
        <row r="276">
          <cell r="A276">
            <v>274</v>
          </cell>
          <cell r="C276" t="str">
            <v>잔토처리기계AS0.7</v>
          </cell>
          <cell r="D276">
            <v>2949</v>
          </cell>
        </row>
        <row r="277">
          <cell r="A277">
            <v>275</v>
          </cell>
          <cell r="C277" t="str">
            <v>잔토처리기계고사토0.7</v>
          </cell>
          <cell r="D277">
            <v>2205</v>
          </cell>
        </row>
        <row r="278">
          <cell r="A278">
            <v>276</v>
          </cell>
          <cell r="C278" t="str">
            <v>잔토처리기계AS0.4</v>
          </cell>
          <cell r="D278">
            <v>409</v>
          </cell>
        </row>
        <row r="279">
          <cell r="A279">
            <v>277</v>
          </cell>
          <cell r="C279" t="str">
            <v>잔토처리기계경암0.7</v>
          </cell>
          <cell r="D279">
            <v>3222</v>
          </cell>
        </row>
        <row r="280">
          <cell r="A280">
            <v>278</v>
          </cell>
          <cell r="C280" t="str">
            <v>보도불러철거및가복구</v>
          </cell>
          <cell r="D280">
            <v>123</v>
          </cell>
        </row>
        <row r="281">
          <cell r="A281">
            <v>279</v>
          </cell>
          <cell r="C281" t="str">
            <v>AS포장줄눈파기CUTTER</v>
          </cell>
          <cell r="D281">
            <v>246</v>
          </cell>
        </row>
        <row r="282">
          <cell r="A282">
            <v>280</v>
          </cell>
          <cell r="C282" t="str">
            <v>포장파기(AS)인력</v>
          </cell>
          <cell r="D282">
            <v>2691</v>
          </cell>
        </row>
        <row r="283">
          <cell r="A283">
            <v>281</v>
          </cell>
          <cell r="C283" t="str">
            <v>포장파기(AS)기계</v>
          </cell>
          <cell r="D283">
            <v>1328</v>
          </cell>
        </row>
        <row r="284">
          <cell r="A284">
            <v>282</v>
          </cell>
          <cell r="C284" t="str">
            <v>기초잡석부설</v>
          </cell>
          <cell r="D284">
            <v>2275</v>
          </cell>
        </row>
        <row r="285">
          <cell r="A285">
            <v>283</v>
          </cell>
          <cell r="C285" t="str">
            <v>개폐기기계화시공1대설치</v>
          </cell>
          <cell r="D285">
            <v>4611</v>
          </cell>
        </row>
        <row r="286">
          <cell r="A286">
            <v>284</v>
          </cell>
          <cell r="C286" t="str">
            <v>조립식개폐기STICK</v>
          </cell>
          <cell r="D286">
            <v>3860</v>
          </cell>
        </row>
        <row r="287">
          <cell r="A287">
            <v>285</v>
          </cell>
          <cell r="B287" t="str">
            <v xml:space="preserve">   철거재사용</v>
          </cell>
          <cell r="C287" t="str">
            <v>개폐기기계화시공1대설치</v>
          </cell>
          <cell r="D287">
            <v>3688</v>
          </cell>
        </row>
        <row r="288">
          <cell r="A288">
            <v>286</v>
          </cell>
          <cell r="B288" t="str">
            <v xml:space="preserve">   철거재사용</v>
          </cell>
          <cell r="C288" t="str">
            <v>조립식개폐기STICK</v>
          </cell>
          <cell r="D288">
            <v>3088</v>
          </cell>
        </row>
        <row r="289">
          <cell r="A289">
            <v>287</v>
          </cell>
          <cell r="B289" t="str">
            <v xml:space="preserve">         철거</v>
          </cell>
          <cell r="C289" t="str">
            <v>개폐기기계화시공1대설치</v>
          </cell>
          <cell r="D289">
            <v>2305</v>
          </cell>
        </row>
        <row r="290">
          <cell r="A290">
            <v>288</v>
          </cell>
          <cell r="B290" t="str">
            <v xml:space="preserve">         철거</v>
          </cell>
          <cell r="C290" t="str">
            <v>조립식개폐기STICK</v>
          </cell>
          <cell r="D290">
            <v>1930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  <cell r="B307" t="str">
            <v>변 압 기 신 설</v>
          </cell>
        </row>
        <row r="308">
          <cell r="A308">
            <v>306</v>
          </cell>
          <cell r="C308" t="str">
            <v>토사터파기0.4백호우</v>
          </cell>
          <cell r="D308">
            <v>48</v>
          </cell>
        </row>
        <row r="309">
          <cell r="A309">
            <v>307</v>
          </cell>
          <cell r="C309" t="str">
            <v>토사터파기0.4백호우</v>
          </cell>
          <cell r="D309">
            <v>60</v>
          </cell>
        </row>
        <row r="310">
          <cell r="A310">
            <v>308</v>
          </cell>
          <cell r="C310" t="str">
            <v>토사터파기0.4백호우</v>
          </cell>
          <cell r="D310">
            <v>62</v>
          </cell>
        </row>
        <row r="311">
          <cell r="A311">
            <v>309</v>
          </cell>
          <cell r="C311" t="str">
            <v>모래되메우기다지기인력</v>
          </cell>
          <cell r="D311">
            <v>2435</v>
          </cell>
        </row>
        <row r="312">
          <cell r="A312">
            <v>310</v>
          </cell>
          <cell r="C312" t="str">
            <v>모래되메우기다지기기계</v>
          </cell>
          <cell r="D312">
            <v>2469</v>
          </cell>
        </row>
        <row r="313">
          <cell r="A313">
            <v>311</v>
          </cell>
          <cell r="C313" t="str">
            <v>원토되메우기다지기기계</v>
          </cell>
          <cell r="D313">
            <v>34</v>
          </cell>
        </row>
        <row r="314">
          <cell r="A314">
            <v>312</v>
          </cell>
          <cell r="C314" t="str">
            <v>원토되메우기다지기인력</v>
          </cell>
        </row>
        <row r="315">
          <cell r="A315">
            <v>313</v>
          </cell>
          <cell r="C315" t="str">
            <v>잔토처리기계보통토0.4</v>
          </cell>
          <cell r="D315">
            <v>171</v>
          </cell>
        </row>
        <row r="316">
          <cell r="A316">
            <v>314</v>
          </cell>
          <cell r="C316" t="str">
            <v>잔토처리기계보통토0.4</v>
          </cell>
          <cell r="D316">
            <v>217</v>
          </cell>
        </row>
        <row r="317">
          <cell r="A317">
            <v>315</v>
          </cell>
          <cell r="C317" t="str">
            <v>잔토처리기계견질토0.4</v>
          </cell>
          <cell r="D317">
            <v>228</v>
          </cell>
        </row>
        <row r="318">
          <cell r="A318">
            <v>316</v>
          </cell>
          <cell r="C318" t="str">
            <v>잔토처리기계견질토0.4</v>
          </cell>
          <cell r="D318">
            <v>506</v>
          </cell>
        </row>
        <row r="319">
          <cell r="A319">
            <v>317</v>
          </cell>
          <cell r="C319" t="str">
            <v>잔토처리기계견질토0.4</v>
          </cell>
          <cell r="D319">
            <v>474</v>
          </cell>
        </row>
        <row r="320">
          <cell r="A320">
            <v>318</v>
          </cell>
          <cell r="C320" t="str">
            <v>잔토처리인력AS</v>
          </cell>
          <cell r="D320">
            <v>89</v>
          </cell>
        </row>
        <row r="321">
          <cell r="A321">
            <v>319</v>
          </cell>
          <cell r="C321" t="str">
            <v>잔토처리인력보통토</v>
          </cell>
          <cell r="D321">
            <v>69</v>
          </cell>
        </row>
        <row r="322">
          <cell r="A322">
            <v>320</v>
          </cell>
          <cell r="C322" t="str">
            <v>잔토처리기계AS0.7</v>
          </cell>
          <cell r="D322">
            <v>2949</v>
          </cell>
        </row>
        <row r="323">
          <cell r="A323">
            <v>321</v>
          </cell>
          <cell r="C323" t="str">
            <v>잔토처리기계고사토0.7</v>
          </cell>
          <cell r="D323">
            <v>2205</v>
          </cell>
        </row>
        <row r="324">
          <cell r="A324">
            <v>322</v>
          </cell>
          <cell r="C324" t="str">
            <v>잔토처리기계AS0.4</v>
          </cell>
          <cell r="D324">
            <v>409</v>
          </cell>
        </row>
        <row r="325">
          <cell r="A325">
            <v>323</v>
          </cell>
          <cell r="C325" t="str">
            <v>잔토처리기계경암0.7</v>
          </cell>
          <cell r="D325">
            <v>3222</v>
          </cell>
        </row>
        <row r="326">
          <cell r="A326">
            <v>324</v>
          </cell>
          <cell r="C326" t="str">
            <v>보도불럭철거및가복구</v>
          </cell>
          <cell r="D326">
            <v>123</v>
          </cell>
        </row>
        <row r="327">
          <cell r="A327">
            <v>325</v>
          </cell>
          <cell r="C327" t="str">
            <v>AS포장줄눈파기CUTTER</v>
          </cell>
          <cell r="D327">
            <v>246</v>
          </cell>
        </row>
        <row r="328">
          <cell r="A328">
            <v>326</v>
          </cell>
          <cell r="C328" t="str">
            <v>포장파기(AS)인력</v>
          </cell>
          <cell r="D328">
            <v>2691</v>
          </cell>
        </row>
        <row r="329">
          <cell r="A329">
            <v>327</v>
          </cell>
          <cell r="C329" t="str">
            <v>포장파기(AS)기계</v>
          </cell>
          <cell r="D329">
            <v>1328</v>
          </cell>
        </row>
        <row r="330">
          <cell r="A330">
            <v>328</v>
          </cell>
          <cell r="C330" t="str">
            <v>기초잡석부설</v>
          </cell>
          <cell r="D330">
            <v>2275</v>
          </cell>
        </row>
        <row r="331">
          <cell r="A331">
            <v>329</v>
          </cell>
          <cell r="C331" t="str">
            <v>지상변압기1상30KVA기계화</v>
          </cell>
          <cell r="D331">
            <v>4017</v>
          </cell>
        </row>
        <row r="332">
          <cell r="A332">
            <v>330</v>
          </cell>
          <cell r="C332" t="str">
            <v>지상변압기1상50KVA기계화</v>
          </cell>
          <cell r="D332">
            <v>4017</v>
          </cell>
        </row>
        <row r="333">
          <cell r="A333">
            <v>331</v>
          </cell>
          <cell r="C333" t="str">
            <v>지상변압기1상75KVA기계화</v>
          </cell>
          <cell r="D333">
            <v>5188</v>
          </cell>
        </row>
        <row r="334">
          <cell r="A334">
            <v>332</v>
          </cell>
          <cell r="C334" t="str">
            <v>지상변압기1상100KVA기계화</v>
          </cell>
          <cell r="D334">
            <v>5188</v>
          </cell>
        </row>
        <row r="335">
          <cell r="A335">
            <v>333</v>
          </cell>
          <cell r="C335" t="str">
            <v>지상변압기1상150KVA기계화</v>
          </cell>
          <cell r="D335">
            <v>6575</v>
          </cell>
        </row>
        <row r="336">
          <cell r="A336">
            <v>334</v>
          </cell>
          <cell r="C336" t="str">
            <v>지상변압기1상200KVA기계화</v>
          </cell>
          <cell r="D336">
            <v>6575</v>
          </cell>
        </row>
        <row r="337">
          <cell r="A337">
            <v>335</v>
          </cell>
          <cell r="C337" t="str">
            <v>지상변압기3상기계화75KVA</v>
          </cell>
          <cell r="D337">
            <v>5188</v>
          </cell>
        </row>
        <row r="338">
          <cell r="A338">
            <v>336</v>
          </cell>
          <cell r="C338" t="str">
            <v>지상변압기3상기계화100KVA</v>
          </cell>
          <cell r="D338">
            <v>5188</v>
          </cell>
        </row>
        <row r="339">
          <cell r="A339">
            <v>337</v>
          </cell>
          <cell r="C339" t="str">
            <v>지상변압기3상기계화150KVA</v>
          </cell>
          <cell r="D339">
            <v>6575</v>
          </cell>
        </row>
        <row r="340">
          <cell r="A340">
            <v>338</v>
          </cell>
          <cell r="C340" t="str">
            <v>지상변압기3상기계화200KVA</v>
          </cell>
          <cell r="D340">
            <v>6575</v>
          </cell>
        </row>
        <row r="341">
          <cell r="A341">
            <v>339</v>
          </cell>
          <cell r="C341" t="str">
            <v>지상변압기3상기계화300KVA</v>
          </cell>
          <cell r="D341">
            <v>6845</v>
          </cell>
        </row>
        <row r="342">
          <cell r="A342">
            <v>340</v>
          </cell>
          <cell r="C342" t="str">
            <v>조립식기초대단상</v>
          </cell>
          <cell r="D342">
            <v>3860</v>
          </cell>
        </row>
        <row r="343">
          <cell r="A343">
            <v>341</v>
          </cell>
          <cell r="C343" t="str">
            <v>조립식기초대삼상</v>
          </cell>
          <cell r="D343">
            <v>3860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  <cell r="B357" t="str">
            <v>변 압 기 철 거</v>
          </cell>
        </row>
        <row r="358">
          <cell r="A358">
            <v>356</v>
          </cell>
          <cell r="C358" t="str">
            <v>지상변압기1상30KVA</v>
          </cell>
          <cell r="D358">
            <v>2008</v>
          </cell>
        </row>
        <row r="359">
          <cell r="A359">
            <v>357</v>
          </cell>
          <cell r="C359" t="str">
            <v>지상변압기1상50KVA</v>
          </cell>
          <cell r="D359">
            <v>2008</v>
          </cell>
        </row>
        <row r="360">
          <cell r="A360">
            <v>358</v>
          </cell>
          <cell r="C360" t="str">
            <v>지상변압기1상75KVA</v>
          </cell>
          <cell r="D360">
            <v>2594</v>
          </cell>
        </row>
        <row r="361">
          <cell r="A361">
            <v>359</v>
          </cell>
          <cell r="C361" t="str">
            <v>지상변압기1상100KVA</v>
          </cell>
          <cell r="D361">
            <v>2594</v>
          </cell>
        </row>
        <row r="362">
          <cell r="A362">
            <v>360</v>
          </cell>
          <cell r="C362" t="str">
            <v>지상변압기1상150KVA</v>
          </cell>
          <cell r="D362">
            <v>3287</v>
          </cell>
        </row>
        <row r="363">
          <cell r="A363">
            <v>361</v>
          </cell>
          <cell r="C363" t="str">
            <v>지상변압기1상200KVA</v>
          </cell>
          <cell r="D363">
            <v>3287</v>
          </cell>
        </row>
        <row r="364">
          <cell r="A364">
            <v>362</v>
          </cell>
          <cell r="C364" t="str">
            <v>지상변압기3상75KVA</v>
          </cell>
          <cell r="D364">
            <v>2594</v>
          </cell>
        </row>
        <row r="365">
          <cell r="A365">
            <v>363</v>
          </cell>
          <cell r="C365" t="str">
            <v>지상변압기3상100KVA</v>
          </cell>
          <cell r="D365">
            <v>2594</v>
          </cell>
        </row>
        <row r="366">
          <cell r="A366">
            <v>364</v>
          </cell>
          <cell r="C366" t="str">
            <v>지상변압기3상150KVA</v>
          </cell>
          <cell r="D366">
            <v>3287</v>
          </cell>
        </row>
        <row r="367">
          <cell r="A367">
            <v>365</v>
          </cell>
          <cell r="C367" t="str">
            <v>지상변압기3상200KVA</v>
          </cell>
          <cell r="D367">
            <v>3287</v>
          </cell>
        </row>
        <row r="368">
          <cell r="A368">
            <v>366</v>
          </cell>
          <cell r="C368" t="str">
            <v>지상변압기3상300KVA</v>
          </cell>
          <cell r="D368">
            <v>3422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  <cell r="B373" t="str">
            <v>변압기철거재사용</v>
          </cell>
        </row>
        <row r="374">
          <cell r="A374">
            <v>372</v>
          </cell>
          <cell r="C374" t="str">
            <v>지상변압기1상30KVA</v>
          </cell>
          <cell r="D374">
            <v>3213</v>
          </cell>
        </row>
        <row r="375">
          <cell r="A375">
            <v>373</v>
          </cell>
          <cell r="C375" t="str">
            <v>지상변압기1상50KVA</v>
          </cell>
          <cell r="D375">
            <v>3213</v>
          </cell>
        </row>
        <row r="376">
          <cell r="A376">
            <v>374</v>
          </cell>
          <cell r="C376" t="str">
            <v>지상변압기1상75KVA</v>
          </cell>
          <cell r="D376">
            <v>4150</v>
          </cell>
        </row>
        <row r="377">
          <cell r="A377">
            <v>375</v>
          </cell>
          <cell r="C377" t="str">
            <v>지상변압기1상100KVA</v>
          </cell>
          <cell r="D377">
            <v>4150</v>
          </cell>
        </row>
        <row r="378">
          <cell r="A378">
            <v>376</v>
          </cell>
          <cell r="C378" t="str">
            <v>지상변압기1상150KVA</v>
          </cell>
          <cell r="D378">
            <v>5260</v>
          </cell>
        </row>
        <row r="379">
          <cell r="A379">
            <v>377</v>
          </cell>
          <cell r="C379" t="str">
            <v>지상변압기1상200KVA</v>
          </cell>
          <cell r="D379">
            <v>5260</v>
          </cell>
        </row>
        <row r="380">
          <cell r="A380">
            <v>378</v>
          </cell>
          <cell r="C380" t="str">
            <v>지상변압기3상75KVA</v>
          </cell>
          <cell r="D380">
            <v>4150</v>
          </cell>
        </row>
        <row r="381">
          <cell r="A381">
            <v>379</v>
          </cell>
          <cell r="C381" t="str">
            <v>지상변압기3상100KVA</v>
          </cell>
          <cell r="D381">
            <v>4150</v>
          </cell>
        </row>
        <row r="382">
          <cell r="A382">
            <v>380</v>
          </cell>
          <cell r="C382" t="str">
            <v>지상변압기3상150KVA</v>
          </cell>
          <cell r="D382">
            <v>5260</v>
          </cell>
        </row>
        <row r="383">
          <cell r="A383">
            <v>381</v>
          </cell>
          <cell r="C383" t="str">
            <v>지상변압기3상200KVA</v>
          </cell>
          <cell r="D383">
            <v>5260</v>
          </cell>
        </row>
        <row r="384">
          <cell r="A384">
            <v>382</v>
          </cell>
          <cell r="C384" t="str">
            <v>지상변압기3상300KVA</v>
          </cell>
          <cell r="D384">
            <v>5476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  <cell r="B399" t="str">
            <v>잡재료비  소계</v>
          </cell>
        </row>
        <row r="400">
          <cell r="A400">
            <v>398</v>
          </cell>
          <cell r="B400" t="str">
            <v>인력비용A 소계</v>
          </cell>
        </row>
        <row r="401">
          <cell r="A401">
            <v>399</v>
          </cell>
          <cell r="B401" t="str">
            <v>인력비용B 소계</v>
          </cell>
        </row>
        <row r="402">
          <cell r="A402">
            <v>400</v>
          </cell>
          <cell r="B402" t="str">
            <v>소     계</v>
          </cell>
        </row>
        <row r="403">
          <cell r="A403">
            <v>401</v>
          </cell>
          <cell r="B403" t="str">
            <v>기계비용  소계</v>
          </cell>
        </row>
        <row r="404">
          <cell r="A404">
            <v>402</v>
          </cell>
          <cell r="B404" t="str">
            <v>기 준 비 용</v>
          </cell>
        </row>
        <row r="405">
          <cell r="A405">
            <v>403</v>
          </cell>
          <cell r="B405" t="str">
            <v>인력비용A(0.68)</v>
          </cell>
        </row>
        <row r="406">
          <cell r="A406">
            <v>404</v>
          </cell>
          <cell r="B406" t="str">
            <v>관로케이블신설</v>
          </cell>
        </row>
        <row r="407">
          <cell r="A407">
            <v>405</v>
          </cell>
          <cell r="C407" t="str">
            <v>직선접속60SQ1개동시</v>
          </cell>
          <cell r="D407">
            <v>68068</v>
          </cell>
        </row>
        <row r="408">
          <cell r="A408">
            <v>406</v>
          </cell>
          <cell r="C408" t="str">
            <v>직선접속60SQ2개동시</v>
          </cell>
          <cell r="D408">
            <v>67388</v>
          </cell>
        </row>
        <row r="409">
          <cell r="A409">
            <v>407</v>
          </cell>
          <cell r="C409" t="str">
            <v>직선접속60SQ3개동시</v>
          </cell>
          <cell r="D409">
            <v>64891</v>
          </cell>
        </row>
        <row r="410">
          <cell r="A410">
            <v>408</v>
          </cell>
          <cell r="C410" t="str">
            <v>직선접속60SQ4개동시</v>
          </cell>
          <cell r="D410">
            <v>63644</v>
          </cell>
        </row>
        <row r="411">
          <cell r="A411">
            <v>409</v>
          </cell>
          <cell r="C411" t="str">
            <v>직선접속60SQ5개동시</v>
          </cell>
          <cell r="D411">
            <v>62895</v>
          </cell>
        </row>
        <row r="412">
          <cell r="A412">
            <v>410</v>
          </cell>
          <cell r="C412" t="str">
            <v>직선접속60SQ6개동시</v>
          </cell>
          <cell r="D412">
            <v>62396</v>
          </cell>
        </row>
        <row r="413">
          <cell r="A413">
            <v>411</v>
          </cell>
          <cell r="C413" t="str">
            <v>직선접속60SQ9개동시</v>
          </cell>
          <cell r="D413">
            <v>61564</v>
          </cell>
        </row>
        <row r="414">
          <cell r="A414">
            <v>412</v>
          </cell>
          <cell r="C414" t="str">
            <v>직선접속60SQ12개동시</v>
          </cell>
          <cell r="D414">
            <v>61148</v>
          </cell>
        </row>
        <row r="415">
          <cell r="A415">
            <v>413</v>
          </cell>
          <cell r="C415" t="str">
            <v>직선접속325SQ1개동시</v>
          </cell>
          <cell r="D415">
            <v>136137</v>
          </cell>
        </row>
        <row r="416">
          <cell r="A416">
            <v>414</v>
          </cell>
          <cell r="C416" t="str">
            <v>직선접속325SQ2개동시</v>
          </cell>
          <cell r="D416">
            <v>134775</v>
          </cell>
        </row>
        <row r="417">
          <cell r="A417">
            <v>415</v>
          </cell>
          <cell r="C417" t="str">
            <v>직선접속325SQ3개동시</v>
          </cell>
          <cell r="D417">
            <v>129782</v>
          </cell>
        </row>
        <row r="418">
          <cell r="A418">
            <v>416</v>
          </cell>
          <cell r="C418" t="str">
            <v>직선접속325SQ4개동시</v>
          </cell>
          <cell r="D418">
            <v>127288</v>
          </cell>
        </row>
        <row r="419">
          <cell r="A419">
            <v>417</v>
          </cell>
          <cell r="C419" t="str">
            <v>직선접속325SQ5개동시</v>
          </cell>
          <cell r="D419">
            <v>125790</v>
          </cell>
        </row>
        <row r="420">
          <cell r="A420">
            <v>418</v>
          </cell>
          <cell r="C420" t="str">
            <v>직선접속325SQ6개동시</v>
          </cell>
          <cell r="D420">
            <v>124792</v>
          </cell>
        </row>
        <row r="421">
          <cell r="A421">
            <v>419</v>
          </cell>
          <cell r="C421" t="str">
            <v>직선접속325SQ9개동시</v>
          </cell>
          <cell r="D421">
            <v>123128</v>
          </cell>
        </row>
        <row r="422">
          <cell r="A422">
            <v>420</v>
          </cell>
          <cell r="C422" t="str">
            <v>직선접속325SQ12개동시</v>
          </cell>
          <cell r="D422">
            <v>122295</v>
          </cell>
        </row>
        <row r="423">
          <cell r="A423">
            <v>421</v>
          </cell>
          <cell r="C423" t="str">
            <v>접지공사600V비닐(개소당)</v>
          </cell>
          <cell r="D423">
            <v>5448</v>
          </cell>
        </row>
        <row r="424">
          <cell r="A424">
            <v>422</v>
          </cell>
          <cell r="C424" t="str">
            <v>도통시험특고공300MM1공</v>
          </cell>
          <cell r="D424">
            <v>1826</v>
          </cell>
        </row>
        <row r="425">
          <cell r="A425">
            <v>423</v>
          </cell>
          <cell r="C425" t="str">
            <v>도통시험특고공300MM2공</v>
          </cell>
          <cell r="D425">
            <v>1643</v>
          </cell>
        </row>
        <row r="426">
          <cell r="A426">
            <v>424</v>
          </cell>
          <cell r="C426" t="str">
            <v>도통시험특고공300MM3공</v>
          </cell>
          <cell r="D426">
            <v>1582</v>
          </cell>
        </row>
        <row r="427">
          <cell r="A427">
            <v>425</v>
          </cell>
          <cell r="C427" t="str">
            <v>도통시험특고공300MM4공</v>
          </cell>
          <cell r="D427">
            <v>1552</v>
          </cell>
        </row>
        <row r="428">
          <cell r="A428">
            <v>426</v>
          </cell>
          <cell r="C428" t="str">
            <v>도통시험특고공300MM5공</v>
          </cell>
          <cell r="D428">
            <v>1533</v>
          </cell>
        </row>
        <row r="429">
          <cell r="A429">
            <v>427</v>
          </cell>
          <cell r="C429" t="str">
            <v>도통시험특고공300MM6공</v>
          </cell>
          <cell r="D429">
            <v>1521</v>
          </cell>
        </row>
        <row r="430">
          <cell r="A430">
            <v>428</v>
          </cell>
          <cell r="C430" t="str">
            <v>도통시험특고공150MM1공</v>
          </cell>
          <cell r="D430">
            <v>1498</v>
          </cell>
        </row>
        <row r="431">
          <cell r="A431">
            <v>429</v>
          </cell>
          <cell r="C431" t="str">
            <v>도통시험특고공150MM2공</v>
          </cell>
          <cell r="D431">
            <v>1348</v>
          </cell>
        </row>
        <row r="432">
          <cell r="A432">
            <v>430</v>
          </cell>
          <cell r="C432" t="str">
            <v>도통시험특고공150MM3공</v>
          </cell>
          <cell r="D432">
            <v>1298</v>
          </cell>
        </row>
        <row r="433">
          <cell r="A433">
            <v>431</v>
          </cell>
          <cell r="C433" t="str">
            <v>도통시험특고공150MM4공</v>
          </cell>
          <cell r="D433">
            <v>1273</v>
          </cell>
        </row>
        <row r="434">
          <cell r="A434">
            <v>432</v>
          </cell>
          <cell r="C434" t="str">
            <v>도통시험특고공150MM5공</v>
          </cell>
          <cell r="D434">
            <v>1258</v>
          </cell>
        </row>
        <row r="435">
          <cell r="A435">
            <v>433</v>
          </cell>
          <cell r="C435" t="str">
            <v>도통시험특고공150MM6공</v>
          </cell>
          <cell r="D435">
            <v>1248</v>
          </cell>
        </row>
        <row r="436">
          <cell r="A436">
            <v>434</v>
          </cell>
          <cell r="C436" t="str">
            <v>도통시험저압공150MM1공</v>
          </cell>
          <cell r="D436">
            <v>1221</v>
          </cell>
        </row>
        <row r="437">
          <cell r="A437">
            <v>435</v>
          </cell>
          <cell r="C437" t="str">
            <v>도통시험저압공150MM2공</v>
          </cell>
          <cell r="D437">
            <v>1099</v>
          </cell>
        </row>
        <row r="438">
          <cell r="A438">
            <v>436</v>
          </cell>
          <cell r="C438" t="str">
            <v>도통시험저압공150MM3공</v>
          </cell>
          <cell r="D438">
            <v>1058</v>
          </cell>
        </row>
        <row r="439">
          <cell r="A439">
            <v>437</v>
          </cell>
          <cell r="C439" t="str">
            <v>도통시험저압공150MM4공</v>
          </cell>
          <cell r="D439">
            <v>1037</v>
          </cell>
        </row>
        <row r="440">
          <cell r="A440">
            <v>438</v>
          </cell>
          <cell r="C440" t="str">
            <v>도통시험저압공150MM5공</v>
          </cell>
          <cell r="D440">
            <v>1025</v>
          </cell>
        </row>
        <row r="441">
          <cell r="A441">
            <v>439</v>
          </cell>
          <cell r="C441" t="str">
            <v>도통시험저압공150MM6공</v>
          </cell>
          <cell r="D441">
            <v>1017</v>
          </cell>
        </row>
        <row r="442">
          <cell r="A442">
            <v>440</v>
          </cell>
          <cell r="C442" t="str">
            <v>CV1회조수2CV22SQ</v>
          </cell>
          <cell r="D442">
            <v>647</v>
          </cell>
        </row>
        <row r="443">
          <cell r="A443">
            <v>441</v>
          </cell>
          <cell r="C443" t="str">
            <v>CV1회조수2CV38SQ</v>
          </cell>
          <cell r="D443">
            <v>730</v>
          </cell>
        </row>
        <row r="444">
          <cell r="A444">
            <v>442</v>
          </cell>
          <cell r="C444" t="str">
            <v>CV1회조수2CV60SQ</v>
          </cell>
          <cell r="D444">
            <v>847</v>
          </cell>
        </row>
        <row r="445">
          <cell r="A445">
            <v>443</v>
          </cell>
          <cell r="C445" t="str">
            <v>CV1회조수2CV100SQ</v>
          </cell>
        </row>
        <row r="446">
          <cell r="A446">
            <v>444</v>
          </cell>
          <cell r="C446" t="str">
            <v>CV1회조수2CV150SQ</v>
          </cell>
        </row>
        <row r="447">
          <cell r="A447">
            <v>445</v>
          </cell>
          <cell r="C447" t="str">
            <v>CV1회조수2CV200SQ</v>
          </cell>
        </row>
        <row r="448">
          <cell r="A448">
            <v>446</v>
          </cell>
          <cell r="C448" t="str">
            <v>CV1회조수2CV325SQ</v>
          </cell>
        </row>
        <row r="449">
          <cell r="A449">
            <v>447</v>
          </cell>
          <cell r="C449" t="str">
            <v>CNCV1회조수160SQ</v>
          </cell>
        </row>
        <row r="450">
          <cell r="A450">
            <v>448</v>
          </cell>
          <cell r="C450" t="str">
            <v>CNCV1회조수260SQ</v>
          </cell>
        </row>
        <row r="451">
          <cell r="A451">
            <v>449</v>
          </cell>
          <cell r="C451" t="str">
            <v>CNCV1회조수360SQ</v>
          </cell>
        </row>
        <row r="452">
          <cell r="A452">
            <v>450</v>
          </cell>
          <cell r="C452" t="str">
            <v>CNCV2회조수160SQ</v>
          </cell>
        </row>
        <row r="453">
          <cell r="A453">
            <v>451</v>
          </cell>
          <cell r="C453" t="str">
            <v>CNCV2회조수260SQ</v>
          </cell>
          <cell r="D453">
            <v>1651</v>
          </cell>
        </row>
        <row r="454">
          <cell r="A454">
            <v>452</v>
          </cell>
          <cell r="C454" t="str">
            <v>CNCV2회조수360SQ</v>
          </cell>
        </row>
        <row r="455">
          <cell r="A455">
            <v>453</v>
          </cell>
          <cell r="C455" t="str">
            <v>CNCV3회조수1,60SQ</v>
          </cell>
          <cell r="D455">
            <v>1589</v>
          </cell>
        </row>
        <row r="456">
          <cell r="A456">
            <v>454</v>
          </cell>
          <cell r="C456" t="str">
            <v>CNCV3회조수2,60SQ</v>
          </cell>
          <cell r="D456">
            <v>1589</v>
          </cell>
        </row>
        <row r="457">
          <cell r="A457">
            <v>455</v>
          </cell>
          <cell r="C457" t="str">
            <v>CNCV3회조수3,60SQ</v>
          </cell>
          <cell r="D457">
            <v>1531</v>
          </cell>
        </row>
        <row r="458">
          <cell r="A458">
            <v>456</v>
          </cell>
          <cell r="C458" t="str">
            <v>CNCV4회조수160SQ</v>
          </cell>
        </row>
        <row r="459">
          <cell r="A459">
            <v>457</v>
          </cell>
          <cell r="C459" t="str">
            <v>CNCV4회조수260SQ</v>
          </cell>
        </row>
        <row r="460">
          <cell r="A460">
            <v>458</v>
          </cell>
          <cell r="C460" t="str">
            <v>CNCV4회조수3,60SQ</v>
          </cell>
          <cell r="D460">
            <v>1501</v>
          </cell>
        </row>
        <row r="461">
          <cell r="A461">
            <v>459</v>
          </cell>
          <cell r="C461" t="str">
            <v>CNCV1회조수3,325SQ</v>
          </cell>
          <cell r="D461">
            <v>5169</v>
          </cell>
        </row>
        <row r="462">
          <cell r="A462">
            <v>460</v>
          </cell>
          <cell r="C462" t="str">
            <v>CNCV2회조수3,325SQ</v>
          </cell>
        </row>
        <row r="463">
          <cell r="A463">
            <v>461</v>
          </cell>
          <cell r="C463" t="str">
            <v>CNCV3회조수3,325SQ</v>
          </cell>
          <cell r="D463">
            <v>4479</v>
          </cell>
        </row>
        <row r="464">
          <cell r="A464">
            <v>462</v>
          </cell>
          <cell r="C464" t="str">
            <v>CNCV4회조수3,325SQ</v>
          </cell>
          <cell r="D464">
            <v>4393</v>
          </cell>
        </row>
        <row r="465">
          <cell r="A465">
            <v>463</v>
          </cell>
          <cell r="C465" t="str">
            <v>CV1회조수4 ,22SQ</v>
          </cell>
          <cell r="D465">
            <v>611</v>
          </cell>
        </row>
        <row r="466">
          <cell r="A466">
            <v>464</v>
          </cell>
          <cell r="C466" t="str">
            <v>CV1회조수4 ,38SQ</v>
          </cell>
          <cell r="D466">
            <v>688</v>
          </cell>
        </row>
        <row r="467">
          <cell r="A467">
            <v>465</v>
          </cell>
          <cell r="C467" t="str">
            <v>CV1회조수4 ,60SQ</v>
          </cell>
          <cell r="D467">
            <v>797</v>
          </cell>
        </row>
        <row r="468">
          <cell r="A468">
            <v>466</v>
          </cell>
          <cell r="B468" t="str">
            <v xml:space="preserve">  철거재사용</v>
          </cell>
          <cell r="C468" t="str">
            <v>CV1회조수2 ,22SQ</v>
          </cell>
          <cell r="D468">
            <v>517</v>
          </cell>
        </row>
        <row r="469">
          <cell r="A469">
            <v>467</v>
          </cell>
          <cell r="B469" t="str">
            <v xml:space="preserve">  철거재사용</v>
          </cell>
          <cell r="C469" t="str">
            <v>CV1회조수2 ,38SQ</v>
          </cell>
          <cell r="D469">
            <v>584</v>
          </cell>
        </row>
        <row r="470">
          <cell r="A470">
            <v>468</v>
          </cell>
          <cell r="B470" t="str">
            <v xml:space="preserve">  철거재사용</v>
          </cell>
          <cell r="C470" t="str">
            <v>CV1회조수2 ,60SQ</v>
          </cell>
          <cell r="D470">
            <v>677</v>
          </cell>
        </row>
        <row r="471">
          <cell r="A471">
            <v>469</v>
          </cell>
          <cell r="C471" t="str">
            <v>케이블접속장치 4TS</v>
          </cell>
          <cell r="D471">
            <v>132689</v>
          </cell>
        </row>
        <row r="472">
          <cell r="A472">
            <v>470</v>
          </cell>
          <cell r="C472" t="str">
            <v>케이블접속장치 2TS</v>
          </cell>
          <cell r="D472">
            <v>109506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  <cell r="B478" t="str">
            <v>관로케이블철거</v>
          </cell>
        </row>
        <row r="479">
          <cell r="A479">
            <v>477</v>
          </cell>
          <cell r="C479" t="str">
            <v>CNCV2동시3,  22.9KV60SQ</v>
          </cell>
          <cell r="D479">
            <v>794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  <cell r="B484" t="str">
            <v>케이블햇드신설</v>
          </cell>
        </row>
        <row r="485">
          <cell r="A485">
            <v>483</v>
          </cell>
          <cell r="C485" t="str">
            <v>전선압축접속95M미만</v>
          </cell>
          <cell r="D485">
            <v>16344</v>
          </cell>
        </row>
        <row r="486">
          <cell r="A486">
            <v>484</v>
          </cell>
          <cell r="C486" t="str">
            <v>전선압축접속95M이상</v>
          </cell>
          <cell r="D486">
            <v>17434</v>
          </cell>
        </row>
        <row r="487">
          <cell r="A487">
            <v>485</v>
          </cell>
          <cell r="C487" t="str">
            <v>종단접속제23KV325SQ3동시</v>
          </cell>
          <cell r="D487">
            <v>216304</v>
          </cell>
        </row>
        <row r="488">
          <cell r="A488">
            <v>486</v>
          </cell>
          <cell r="C488" t="str">
            <v>종단접속제23KV60SQ3동시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  <cell r="B502" t="str">
            <v>관  로  신  설</v>
          </cell>
        </row>
        <row r="503">
          <cell r="A503">
            <v>501</v>
          </cell>
          <cell r="C503" t="str">
            <v>도통시험특고공300MM1공</v>
          </cell>
          <cell r="D503">
            <v>1826</v>
          </cell>
        </row>
        <row r="504">
          <cell r="A504">
            <v>502</v>
          </cell>
          <cell r="C504" t="str">
            <v>도통시험특고공300MM2공</v>
          </cell>
          <cell r="D504">
            <v>1643</v>
          </cell>
        </row>
        <row r="505">
          <cell r="A505">
            <v>503</v>
          </cell>
          <cell r="C505" t="str">
            <v>도통시험특고공300MM3공</v>
          </cell>
          <cell r="D505">
            <v>1582</v>
          </cell>
        </row>
        <row r="506">
          <cell r="A506">
            <v>504</v>
          </cell>
          <cell r="C506" t="str">
            <v>도통시험특고공300MM4공</v>
          </cell>
          <cell r="D506">
            <v>1552</v>
          </cell>
        </row>
        <row r="507">
          <cell r="A507">
            <v>505</v>
          </cell>
          <cell r="C507" t="str">
            <v>도통시험특고공300MM5공</v>
          </cell>
          <cell r="D507">
            <v>1533</v>
          </cell>
        </row>
        <row r="508">
          <cell r="A508">
            <v>506</v>
          </cell>
          <cell r="C508" t="str">
            <v>도통시험특고공300MM6공</v>
          </cell>
          <cell r="D508">
            <v>1521</v>
          </cell>
        </row>
        <row r="509">
          <cell r="A509">
            <v>507</v>
          </cell>
          <cell r="C509" t="str">
            <v>도통시험특고공150MM1공</v>
          </cell>
          <cell r="D509">
            <v>1498</v>
          </cell>
        </row>
        <row r="510">
          <cell r="A510">
            <v>508</v>
          </cell>
          <cell r="C510" t="str">
            <v>도통시험특고공150MM2공</v>
          </cell>
          <cell r="D510">
            <v>1348</v>
          </cell>
        </row>
        <row r="511">
          <cell r="A511">
            <v>509</v>
          </cell>
          <cell r="C511" t="str">
            <v>도통시험특고공150MM3공</v>
          </cell>
          <cell r="D511">
            <v>1298</v>
          </cell>
        </row>
        <row r="512">
          <cell r="A512">
            <v>510</v>
          </cell>
          <cell r="C512" t="str">
            <v>도통시험특고공150MM4공</v>
          </cell>
          <cell r="D512">
            <v>1273</v>
          </cell>
        </row>
        <row r="513">
          <cell r="A513">
            <v>511</v>
          </cell>
          <cell r="C513" t="str">
            <v>도통시험특고공150MM5공</v>
          </cell>
          <cell r="D513">
            <v>1258</v>
          </cell>
        </row>
        <row r="514">
          <cell r="A514">
            <v>512</v>
          </cell>
          <cell r="C514" t="str">
            <v>도통시험특고공150MM6공</v>
          </cell>
          <cell r="D514">
            <v>1248</v>
          </cell>
        </row>
        <row r="515">
          <cell r="A515">
            <v>513</v>
          </cell>
          <cell r="C515" t="str">
            <v>도통시험저압공150MM1공</v>
          </cell>
          <cell r="D515">
            <v>1221</v>
          </cell>
        </row>
        <row r="516">
          <cell r="A516">
            <v>514</v>
          </cell>
          <cell r="C516" t="str">
            <v>도통시험저압공150MM2공</v>
          </cell>
          <cell r="D516">
            <v>1098</v>
          </cell>
        </row>
        <row r="517">
          <cell r="A517">
            <v>515</v>
          </cell>
          <cell r="C517" t="str">
            <v>도통시험저압공150MM3공</v>
          </cell>
          <cell r="D517">
            <v>1058</v>
          </cell>
        </row>
        <row r="518">
          <cell r="A518">
            <v>516</v>
          </cell>
          <cell r="C518" t="str">
            <v>도통시험저압공150MM4공</v>
          </cell>
          <cell r="D518">
            <v>1037</v>
          </cell>
        </row>
        <row r="519">
          <cell r="A519">
            <v>517</v>
          </cell>
          <cell r="C519" t="str">
            <v>도통시험저압공150MM5공</v>
          </cell>
          <cell r="D519">
            <v>1025</v>
          </cell>
        </row>
        <row r="520">
          <cell r="A520">
            <v>518</v>
          </cell>
          <cell r="C520" t="str">
            <v>도통시험저압공150MM6공</v>
          </cell>
          <cell r="D520">
            <v>1017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  <cell r="B532" t="str">
            <v>맨  홀  신  설</v>
          </cell>
        </row>
        <row r="533">
          <cell r="A533">
            <v>531</v>
          </cell>
          <cell r="C533" t="str">
            <v>접지공사1-2*1본</v>
          </cell>
          <cell r="D533">
            <v>21793</v>
          </cell>
        </row>
        <row r="534">
          <cell r="A534">
            <v>532</v>
          </cell>
          <cell r="C534" t="str">
            <v>접지공사1-2*3본</v>
          </cell>
          <cell r="D534">
            <v>88448</v>
          </cell>
        </row>
        <row r="535">
          <cell r="A535">
            <v>533</v>
          </cell>
          <cell r="C535" t="str">
            <v>고무아스팔트에멜젼도막방수</v>
          </cell>
          <cell r="D535">
            <v>12930</v>
          </cell>
        </row>
        <row r="536">
          <cell r="A536">
            <v>534</v>
          </cell>
          <cell r="C536" t="str">
            <v>접지선매설</v>
          </cell>
          <cell r="D536">
            <v>1083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  <cell r="B552" t="str">
            <v>핸 드 홀 신 설</v>
          </cell>
        </row>
        <row r="553">
          <cell r="A553">
            <v>551</v>
          </cell>
          <cell r="C553" t="str">
            <v>접지공사1-2*1본(개당)</v>
          </cell>
          <cell r="D553">
            <v>21793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  <cell r="B562" t="str">
            <v>개 폐 기 신 설</v>
          </cell>
        </row>
        <row r="563">
          <cell r="A563">
            <v>561</v>
          </cell>
          <cell r="C563" t="str">
            <v>접지공사1-2*1본(개당)</v>
          </cell>
          <cell r="D563">
            <v>21793</v>
          </cell>
        </row>
        <row r="564">
          <cell r="A564">
            <v>562</v>
          </cell>
          <cell r="C564" t="str">
            <v>개폐기신설인력</v>
          </cell>
          <cell r="D564">
            <v>290065</v>
          </cell>
        </row>
        <row r="565">
          <cell r="A565">
            <v>563</v>
          </cell>
          <cell r="C565" t="str">
            <v>개폐기엘보60SQ1동시</v>
          </cell>
          <cell r="D565">
            <v>56183</v>
          </cell>
        </row>
        <row r="566">
          <cell r="A566">
            <v>564</v>
          </cell>
          <cell r="C566" t="str">
            <v>개폐기엘보60SQ2동시</v>
          </cell>
          <cell r="D566">
            <v>50565</v>
          </cell>
        </row>
        <row r="567">
          <cell r="A567">
            <v>565</v>
          </cell>
          <cell r="C567" t="str">
            <v>개폐기엘보60SQ3동시</v>
          </cell>
          <cell r="D567">
            <v>48692</v>
          </cell>
        </row>
        <row r="568">
          <cell r="A568">
            <v>566</v>
          </cell>
          <cell r="C568" t="str">
            <v>개폐기엘보60SQ4동시</v>
          </cell>
          <cell r="D568">
            <v>47756</v>
          </cell>
        </row>
        <row r="569">
          <cell r="A569">
            <v>567</v>
          </cell>
          <cell r="C569" t="str">
            <v>개폐기엘보60SQ5동시</v>
          </cell>
          <cell r="D569">
            <v>47194</v>
          </cell>
        </row>
        <row r="570">
          <cell r="A570">
            <v>568</v>
          </cell>
          <cell r="C570" t="str">
            <v>개폐기엘보60SQ6동시</v>
          </cell>
          <cell r="D570">
            <v>46819</v>
          </cell>
        </row>
        <row r="571">
          <cell r="A571">
            <v>569</v>
          </cell>
          <cell r="C571" t="str">
            <v>개폐기엘보60SQ7동시</v>
          </cell>
          <cell r="D571">
            <v>46552</v>
          </cell>
        </row>
        <row r="572">
          <cell r="A572">
            <v>570</v>
          </cell>
          <cell r="C572" t="str">
            <v>개폐기엘보60SQ8동시</v>
          </cell>
          <cell r="D572">
            <v>46351</v>
          </cell>
        </row>
        <row r="573">
          <cell r="A573">
            <v>571</v>
          </cell>
          <cell r="C573" t="str">
            <v>개폐기엘보60SQ9동시</v>
          </cell>
          <cell r="D573">
            <v>46195</v>
          </cell>
        </row>
        <row r="574">
          <cell r="A574">
            <v>572</v>
          </cell>
          <cell r="C574" t="str">
            <v>개폐기엘보60SQ10동시</v>
          </cell>
          <cell r="D574">
            <v>46070</v>
          </cell>
        </row>
        <row r="575">
          <cell r="A575">
            <v>573</v>
          </cell>
          <cell r="C575" t="str">
            <v>개폐기엘보60SQ11동시</v>
          </cell>
          <cell r="D575">
            <v>45968</v>
          </cell>
        </row>
        <row r="576">
          <cell r="A576">
            <v>574</v>
          </cell>
          <cell r="C576" t="str">
            <v>개폐기엘보60SQ12동시</v>
          </cell>
          <cell r="D576">
            <v>45883</v>
          </cell>
        </row>
        <row r="577">
          <cell r="A577">
            <v>575</v>
          </cell>
          <cell r="C577" t="str">
            <v>개폐기엘보325SQ3동시</v>
          </cell>
          <cell r="D577">
            <v>70229</v>
          </cell>
        </row>
        <row r="578">
          <cell r="A578">
            <v>576</v>
          </cell>
          <cell r="C578" t="str">
            <v>개폐기엘보325SQ6동시</v>
          </cell>
          <cell r="D578">
            <v>67528</v>
          </cell>
        </row>
        <row r="579">
          <cell r="A579">
            <v>577</v>
          </cell>
          <cell r="C579" t="str">
            <v>개폐기엘보325SQ9동시</v>
          </cell>
          <cell r="D579">
            <v>66628</v>
          </cell>
        </row>
        <row r="580">
          <cell r="A580">
            <v>578</v>
          </cell>
          <cell r="C580" t="str">
            <v>개폐기엘보325SQ12동시</v>
          </cell>
          <cell r="D580">
            <v>66177</v>
          </cell>
        </row>
        <row r="581">
          <cell r="A581">
            <v>579</v>
          </cell>
          <cell r="C581" t="str">
            <v>접지선메설(M당)</v>
          </cell>
          <cell r="D581">
            <v>1083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  <cell r="B585" t="str">
            <v xml:space="preserve">         철거</v>
          </cell>
          <cell r="C585" t="str">
            <v>개폐기엘보60SQ  3동시</v>
          </cell>
          <cell r="D585">
            <v>24346</v>
          </cell>
        </row>
        <row r="586">
          <cell r="A586">
            <v>584</v>
          </cell>
          <cell r="B586" t="str">
            <v xml:space="preserve">         철거</v>
          </cell>
          <cell r="C586" t="str">
            <v>개폐기엘보60SQ  6동시</v>
          </cell>
          <cell r="D586">
            <v>23409</v>
          </cell>
        </row>
        <row r="587">
          <cell r="A587">
            <v>585</v>
          </cell>
          <cell r="B587" t="str">
            <v xml:space="preserve">         철거</v>
          </cell>
          <cell r="C587" t="str">
            <v>개페기엘보60SQ  9동시</v>
          </cell>
          <cell r="D587">
            <v>23097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  <cell r="B612" t="str">
            <v>변 압 기 공 사</v>
          </cell>
        </row>
        <row r="613">
          <cell r="A613">
            <v>611</v>
          </cell>
          <cell r="C613" t="str">
            <v>접지공사1-2*1본(개당)</v>
          </cell>
          <cell r="D613">
            <v>21793</v>
          </cell>
        </row>
        <row r="614">
          <cell r="A614">
            <v>612</v>
          </cell>
          <cell r="C614" t="str">
            <v>접지선메설(M당)</v>
          </cell>
          <cell r="D614">
            <v>1083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  <cell r="B622" t="str">
            <v>인력비용B(0.7)</v>
          </cell>
        </row>
        <row r="623">
          <cell r="A623">
            <v>621</v>
          </cell>
          <cell r="B623" t="str">
            <v>관로케이블신설</v>
          </cell>
        </row>
        <row r="624">
          <cell r="A624">
            <v>622</v>
          </cell>
          <cell r="C624" t="str">
            <v>행거취브(특고압)</v>
          </cell>
          <cell r="D624">
            <v>1417</v>
          </cell>
        </row>
        <row r="625">
          <cell r="A625">
            <v>623</v>
          </cell>
          <cell r="C625" t="str">
            <v>써포트2M이하1동시</v>
          </cell>
          <cell r="D625">
            <v>2835</v>
          </cell>
        </row>
        <row r="626">
          <cell r="A626">
            <v>624</v>
          </cell>
          <cell r="C626" t="str">
            <v>써포트2M이하2동시</v>
          </cell>
          <cell r="D626">
            <v>2551</v>
          </cell>
        </row>
        <row r="627">
          <cell r="A627">
            <v>625</v>
          </cell>
          <cell r="C627" t="str">
            <v>써포트2M이하3동시</v>
          </cell>
          <cell r="D627">
            <v>2457</v>
          </cell>
        </row>
        <row r="628">
          <cell r="A628">
            <v>626</v>
          </cell>
          <cell r="C628" t="str">
            <v>써포트2M이하4동시</v>
          </cell>
          <cell r="D628">
            <v>2410</v>
          </cell>
        </row>
        <row r="629">
          <cell r="A629">
            <v>627</v>
          </cell>
          <cell r="C629" t="str">
            <v>써포트2M이하5동시</v>
          </cell>
          <cell r="D629">
            <v>2381</v>
          </cell>
        </row>
        <row r="630">
          <cell r="A630">
            <v>628</v>
          </cell>
          <cell r="C630" t="str">
            <v>써포트2M이하6동시</v>
          </cell>
          <cell r="D630">
            <v>2362</v>
          </cell>
        </row>
        <row r="631">
          <cell r="A631">
            <v>629</v>
          </cell>
          <cell r="C631" t="str">
            <v>써포트2M이하7동시</v>
          </cell>
          <cell r="D631">
            <v>2349</v>
          </cell>
        </row>
        <row r="632">
          <cell r="A632">
            <v>630</v>
          </cell>
          <cell r="C632" t="str">
            <v>써포트2M이하8동시</v>
          </cell>
          <cell r="D632">
            <v>2338</v>
          </cell>
        </row>
        <row r="633">
          <cell r="A633">
            <v>631</v>
          </cell>
          <cell r="C633" t="str">
            <v>써포트2M이하9동시</v>
          </cell>
          <cell r="D633">
            <v>2330</v>
          </cell>
        </row>
        <row r="634">
          <cell r="A634">
            <v>632</v>
          </cell>
          <cell r="C634" t="str">
            <v>써포트2M이하10동시</v>
          </cell>
          <cell r="D634">
            <v>2324</v>
          </cell>
        </row>
        <row r="635">
          <cell r="A635">
            <v>633</v>
          </cell>
          <cell r="C635" t="str">
            <v>써포트2M이하11동시</v>
          </cell>
          <cell r="D635">
            <v>2319</v>
          </cell>
        </row>
        <row r="636">
          <cell r="A636">
            <v>634</v>
          </cell>
          <cell r="C636" t="str">
            <v>써포트2M이하12동시</v>
          </cell>
          <cell r="D636">
            <v>2315</v>
          </cell>
        </row>
        <row r="637">
          <cell r="A637">
            <v>635</v>
          </cell>
          <cell r="C637" t="str">
            <v>크리트취브선조임</v>
          </cell>
          <cell r="D637">
            <v>5269</v>
          </cell>
        </row>
        <row r="638">
          <cell r="A638">
            <v>636</v>
          </cell>
          <cell r="C638" t="str">
            <v>크리트취부하부고정</v>
          </cell>
          <cell r="D638">
            <v>2634</v>
          </cell>
        </row>
        <row r="639">
          <cell r="A639">
            <v>637</v>
          </cell>
          <cell r="C639" t="str">
            <v>아카볼트</v>
          </cell>
          <cell r="D639">
            <v>5269</v>
          </cell>
        </row>
        <row r="640">
          <cell r="A640">
            <v>638</v>
          </cell>
          <cell r="C640" t="str">
            <v>지중용표시찰취부(특고압)</v>
          </cell>
          <cell r="D640">
            <v>893</v>
          </cell>
        </row>
        <row r="641">
          <cell r="A641">
            <v>639</v>
          </cell>
          <cell r="C641" t="str">
            <v>지중용표시찰취부(저압)</v>
          </cell>
          <cell r="D641">
            <v>680</v>
          </cell>
        </row>
        <row r="642">
          <cell r="A642">
            <v>640</v>
          </cell>
          <cell r="C642" t="str">
            <v>특고압케이블지중선로표시기</v>
          </cell>
          <cell r="D642">
            <v>10940</v>
          </cell>
        </row>
        <row r="643">
          <cell r="A643">
            <v>641</v>
          </cell>
          <cell r="C643" t="str">
            <v>삽입형관로구방수장치1동시</v>
          </cell>
          <cell r="D643">
            <v>23392</v>
          </cell>
        </row>
        <row r="644">
          <cell r="A644">
            <v>642</v>
          </cell>
          <cell r="C644" t="str">
            <v>삽입형관로구방수장치2동시</v>
          </cell>
          <cell r="D644">
            <v>21053</v>
          </cell>
        </row>
        <row r="645">
          <cell r="A645">
            <v>643</v>
          </cell>
          <cell r="C645" t="str">
            <v>삽입형관로구방수장치3동시</v>
          </cell>
          <cell r="D645">
            <v>20273</v>
          </cell>
        </row>
        <row r="646">
          <cell r="A646">
            <v>644</v>
          </cell>
          <cell r="C646" t="str">
            <v>삽입형관로구방수장치4동시</v>
          </cell>
          <cell r="D646">
            <v>19883</v>
          </cell>
        </row>
        <row r="647">
          <cell r="A647">
            <v>645</v>
          </cell>
          <cell r="C647" t="str">
            <v>삽입형관로구방수장치5동시</v>
          </cell>
          <cell r="D647">
            <v>19649</v>
          </cell>
        </row>
        <row r="648">
          <cell r="A648">
            <v>646</v>
          </cell>
          <cell r="C648" t="str">
            <v>삽입형관로구방수장치6동시</v>
          </cell>
          <cell r="D648">
            <v>19493</v>
          </cell>
        </row>
        <row r="649">
          <cell r="A649">
            <v>647</v>
          </cell>
          <cell r="C649" t="str">
            <v>삽입형관로구방수장치7동시</v>
          </cell>
          <cell r="D649">
            <v>19381</v>
          </cell>
        </row>
        <row r="650">
          <cell r="A650">
            <v>648</v>
          </cell>
          <cell r="C650" t="str">
            <v>삽입형관로구방수장치8동시</v>
          </cell>
          <cell r="D650">
            <v>19298</v>
          </cell>
        </row>
        <row r="651">
          <cell r="A651">
            <v>649</v>
          </cell>
          <cell r="C651" t="str">
            <v>삽입형관로구방수장치9동시</v>
          </cell>
          <cell r="D651">
            <v>19233</v>
          </cell>
        </row>
        <row r="652">
          <cell r="A652">
            <v>650</v>
          </cell>
          <cell r="C652" t="str">
            <v>삽입형관로구방수장치10동시</v>
          </cell>
          <cell r="D652">
            <v>19181</v>
          </cell>
        </row>
        <row r="653">
          <cell r="A653">
            <v>651</v>
          </cell>
          <cell r="C653" t="str">
            <v>삽입형관로구방수장치11동시</v>
          </cell>
          <cell r="D653">
            <v>19138</v>
          </cell>
        </row>
        <row r="654">
          <cell r="A654">
            <v>652</v>
          </cell>
          <cell r="C654" t="str">
            <v>삽입형관로구방수장치12동시</v>
          </cell>
          <cell r="D654">
            <v>19103</v>
          </cell>
        </row>
        <row r="655">
          <cell r="A655">
            <v>653</v>
          </cell>
          <cell r="C655" t="str">
            <v>동관단자단말처리 22SQ(7/2.0)</v>
          </cell>
          <cell r="D655">
            <v>6445</v>
          </cell>
        </row>
        <row r="656">
          <cell r="A656">
            <v>654</v>
          </cell>
          <cell r="C656" t="str">
            <v>동관단자단말처리 38SQ(7/2.6)</v>
          </cell>
          <cell r="D656">
            <v>7654</v>
          </cell>
        </row>
        <row r="657">
          <cell r="A657">
            <v>655</v>
          </cell>
          <cell r="C657" t="str">
            <v>동관단자단말처리 60SQ(19/2.0)</v>
          </cell>
          <cell r="D657">
            <v>9265</v>
          </cell>
        </row>
        <row r="658">
          <cell r="A658">
            <v>656</v>
          </cell>
          <cell r="C658" t="str">
            <v>강제전선관(ST54)</v>
          </cell>
          <cell r="D658">
            <v>21308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  <cell r="B664" t="str">
            <v>관로케이블철거</v>
          </cell>
        </row>
        <row r="665">
          <cell r="A665">
            <v>663</v>
          </cell>
          <cell r="C665" t="str">
            <v>지중용표시찰(특고압)</v>
          </cell>
          <cell r="D665">
            <v>446</v>
          </cell>
        </row>
        <row r="666">
          <cell r="A666">
            <v>664</v>
          </cell>
          <cell r="C666" t="str">
            <v>삽입형관로구방수장치1동시</v>
          </cell>
          <cell r="D666">
            <v>11969</v>
          </cell>
        </row>
        <row r="667">
          <cell r="A667">
            <v>665</v>
          </cell>
          <cell r="C667" t="str">
            <v>삽입형관로구방수장치2동시</v>
          </cell>
          <cell r="D667">
            <v>10526</v>
          </cell>
        </row>
        <row r="668">
          <cell r="A668">
            <v>666</v>
          </cell>
          <cell r="C668" t="str">
            <v>삽입형관로구방수장치3동시</v>
          </cell>
          <cell r="D668">
            <v>10136</v>
          </cell>
        </row>
        <row r="669">
          <cell r="A669">
            <v>667</v>
          </cell>
          <cell r="C669" t="str">
            <v>삽입형관로구방수장치4동시</v>
          </cell>
          <cell r="D669">
            <v>9941</v>
          </cell>
        </row>
        <row r="670">
          <cell r="A670">
            <v>668</v>
          </cell>
          <cell r="C670" t="str">
            <v>삽입형관로구방수장치5동시</v>
          </cell>
          <cell r="D670">
            <v>9824</v>
          </cell>
        </row>
        <row r="671">
          <cell r="A671">
            <v>669</v>
          </cell>
          <cell r="C671" t="str">
            <v>삽입형관로구방수장치6동시</v>
          </cell>
          <cell r="D671">
            <v>9746</v>
          </cell>
        </row>
        <row r="672">
          <cell r="A672">
            <v>670</v>
          </cell>
          <cell r="C672" t="str">
            <v>삽입형관로구방수장치7동시</v>
          </cell>
          <cell r="D672">
            <v>9690</v>
          </cell>
        </row>
        <row r="673">
          <cell r="A673">
            <v>671</v>
          </cell>
          <cell r="C673" t="str">
            <v>삽입형관로구방수장치8동시</v>
          </cell>
          <cell r="D673">
            <v>9649</v>
          </cell>
        </row>
        <row r="674">
          <cell r="A674">
            <v>672</v>
          </cell>
          <cell r="C674" t="str">
            <v>삽입형관로구방수장치9동시</v>
          </cell>
          <cell r="D674">
            <v>9616</v>
          </cell>
        </row>
        <row r="675">
          <cell r="A675">
            <v>673</v>
          </cell>
          <cell r="C675" t="str">
            <v>삽입형관로구방수장치10동시</v>
          </cell>
          <cell r="D675">
            <v>9590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  <cell r="B686" t="str">
            <v>케이블햇드신설</v>
          </cell>
        </row>
        <row r="687">
          <cell r="A687">
            <v>685</v>
          </cell>
          <cell r="C687" t="str">
            <v>케이블지지금구(220)</v>
          </cell>
          <cell r="D687">
            <v>48011</v>
          </cell>
        </row>
        <row r="688">
          <cell r="A688">
            <v>686</v>
          </cell>
          <cell r="C688" t="str">
            <v>전주용입상관130*2.2*2</v>
          </cell>
          <cell r="D688">
            <v>46709</v>
          </cell>
        </row>
        <row r="689">
          <cell r="A689">
            <v>687</v>
          </cell>
          <cell r="C689" t="str">
            <v>분기스리브카바</v>
          </cell>
          <cell r="D689">
            <v>4232</v>
          </cell>
        </row>
        <row r="690">
          <cell r="A690">
            <v>688</v>
          </cell>
          <cell r="C690" t="str">
            <v>분기스리브카바4동시</v>
          </cell>
          <cell r="D690">
            <v>2010</v>
          </cell>
        </row>
        <row r="691">
          <cell r="A691">
            <v>689</v>
          </cell>
          <cell r="C691" t="str">
            <v>조립식반활관</v>
          </cell>
          <cell r="D691">
            <v>46709</v>
          </cell>
        </row>
        <row r="692">
          <cell r="A692">
            <v>690</v>
          </cell>
          <cell r="C692" t="str">
            <v>인하선3선식</v>
          </cell>
          <cell r="D692">
            <v>13692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  <cell r="B702" t="str">
            <v>관 로 신 설</v>
          </cell>
        </row>
        <row r="703">
          <cell r="A703">
            <v>701</v>
          </cell>
          <cell r="C703" t="str">
            <v>토사터파기(보통토)인력0-1M</v>
          </cell>
          <cell r="D703">
            <v>7276</v>
          </cell>
        </row>
        <row r="704">
          <cell r="A704">
            <v>702</v>
          </cell>
          <cell r="C704" t="str">
            <v>토사터파기(보통토)인력1-2M</v>
          </cell>
          <cell r="D704">
            <v>9822</v>
          </cell>
        </row>
        <row r="705">
          <cell r="A705">
            <v>703</v>
          </cell>
          <cell r="C705" t="str">
            <v>원토되메우기다지기인력</v>
          </cell>
          <cell r="D705">
            <v>7639</v>
          </cell>
        </row>
        <row r="706">
          <cell r="A706">
            <v>704</v>
          </cell>
          <cell r="C706" t="str">
            <v>포장파괴(AS)인력</v>
          </cell>
          <cell r="D706">
            <v>77369</v>
          </cell>
        </row>
        <row r="707">
          <cell r="A707">
            <v>705</v>
          </cell>
          <cell r="C707" t="str">
            <v>보도불럭철거및가복구</v>
          </cell>
          <cell r="D707">
            <v>3542</v>
          </cell>
        </row>
        <row r="708">
          <cell r="A708">
            <v>706</v>
          </cell>
          <cell r="C708" t="str">
            <v>강관부설200MM동시4공</v>
          </cell>
          <cell r="D708">
            <v>16624</v>
          </cell>
        </row>
        <row r="709">
          <cell r="A709">
            <v>707</v>
          </cell>
          <cell r="C709" t="str">
            <v>강관부설200MM동시3공</v>
          </cell>
        </row>
        <row r="710">
          <cell r="A710">
            <v>708</v>
          </cell>
          <cell r="C710" t="str">
            <v>강관부설200MM동시2공</v>
          </cell>
        </row>
        <row r="711">
          <cell r="A711">
            <v>709</v>
          </cell>
          <cell r="C711" t="str">
            <v>강관부설200MM동시1공</v>
          </cell>
        </row>
        <row r="712">
          <cell r="A712">
            <v>710</v>
          </cell>
          <cell r="C712" t="str">
            <v>레미콘타설R-40-135-8</v>
          </cell>
          <cell r="D712">
            <v>30354</v>
          </cell>
        </row>
        <row r="713">
          <cell r="A713">
            <v>711</v>
          </cell>
          <cell r="C713" t="str">
            <v>거프집설치6회</v>
          </cell>
          <cell r="D713">
            <v>8934</v>
          </cell>
        </row>
        <row r="714">
          <cell r="A714">
            <v>712</v>
          </cell>
          <cell r="C714" t="str">
            <v>표지시트부설</v>
          </cell>
          <cell r="D714">
            <v>36</v>
          </cell>
        </row>
        <row r="715">
          <cell r="A715">
            <v>713</v>
          </cell>
          <cell r="C715" t="str">
            <v>100MM이종접속관설치</v>
          </cell>
          <cell r="D715">
            <v>12447</v>
          </cell>
        </row>
        <row r="716">
          <cell r="A716">
            <v>714</v>
          </cell>
          <cell r="C716" t="str">
            <v>파형관부설100MM1공</v>
          </cell>
          <cell r="D716">
            <v>3659</v>
          </cell>
        </row>
        <row r="717">
          <cell r="A717">
            <v>715</v>
          </cell>
          <cell r="C717" t="str">
            <v>파형관부설100MM2공</v>
          </cell>
          <cell r="D717">
            <v>3293</v>
          </cell>
        </row>
        <row r="718">
          <cell r="A718">
            <v>716</v>
          </cell>
          <cell r="C718" t="str">
            <v>파형관부설100MM3공</v>
          </cell>
          <cell r="D718">
            <v>3171</v>
          </cell>
        </row>
        <row r="719">
          <cell r="A719">
            <v>717</v>
          </cell>
          <cell r="C719" t="str">
            <v>파형관부설100MM4공</v>
          </cell>
          <cell r="D719">
            <v>3110</v>
          </cell>
        </row>
        <row r="720">
          <cell r="A720">
            <v>718</v>
          </cell>
          <cell r="C720" t="str">
            <v>파형관부설100MM6공</v>
          </cell>
          <cell r="D720">
            <v>2561</v>
          </cell>
        </row>
        <row r="721">
          <cell r="A721">
            <v>719</v>
          </cell>
          <cell r="C721" t="str">
            <v>파형관부설100MM8공</v>
          </cell>
          <cell r="D721">
            <v>2286</v>
          </cell>
        </row>
        <row r="722">
          <cell r="A722">
            <v>720</v>
          </cell>
          <cell r="C722" t="str">
            <v>파형관부설125MM1공</v>
          </cell>
          <cell r="D722">
            <v>5003</v>
          </cell>
        </row>
        <row r="723">
          <cell r="A723">
            <v>721</v>
          </cell>
          <cell r="C723" t="str">
            <v>파형관부설125MM2공</v>
          </cell>
          <cell r="D723">
            <v>4503</v>
          </cell>
        </row>
        <row r="724">
          <cell r="A724">
            <v>722</v>
          </cell>
          <cell r="C724" t="str">
            <v>파형관부설125MM3공</v>
          </cell>
          <cell r="D724">
            <v>4336</v>
          </cell>
        </row>
        <row r="725">
          <cell r="A725">
            <v>723</v>
          </cell>
          <cell r="C725" t="str">
            <v>파형관부설125MM4공</v>
          </cell>
          <cell r="D725">
            <v>4253</v>
          </cell>
        </row>
        <row r="726">
          <cell r="A726">
            <v>724</v>
          </cell>
          <cell r="C726" t="str">
            <v>파형관부설125MM6공</v>
          </cell>
          <cell r="D726">
            <v>4169</v>
          </cell>
        </row>
        <row r="727">
          <cell r="A727">
            <v>725</v>
          </cell>
          <cell r="C727" t="str">
            <v>파형관부설125MM8공</v>
          </cell>
          <cell r="D727">
            <v>4128</v>
          </cell>
        </row>
        <row r="728">
          <cell r="A728">
            <v>726</v>
          </cell>
          <cell r="C728" t="str">
            <v>파형관부설150MM1공</v>
          </cell>
          <cell r="D728">
            <v>6170</v>
          </cell>
        </row>
        <row r="729">
          <cell r="A729">
            <v>727</v>
          </cell>
          <cell r="C729" t="str">
            <v>파형관부설150MM2공</v>
          </cell>
          <cell r="D729">
            <v>5554</v>
          </cell>
        </row>
        <row r="730">
          <cell r="A730">
            <v>728</v>
          </cell>
          <cell r="C730" t="str">
            <v>파형관부설150MM3공</v>
          </cell>
          <cell r="D730">
            <v>5347</v>
          </cell>
        </row>
        <row r="731">
          <cell r="A731">
            <v>729</v>
          </cell>
          <cell r="C731" t="str">
            <v>파형관부설150MM4공</v>
          </cell>
          <cell r="D731">
            <v>5245</v>
          </cell>
        </row>
        <row r="732">
          <cell r="A732">
            <v>730</v>
          </cell>
          <cell r="C732" t="str">
            <v>파형관부설150MM6공</v>
          </cell>
          <cell r="D732">
            <v>4319</v>
          </cell>
        </row>
        <row r="733">
          <cell r="A733">
            <v>731</v>
          </cell>
          <cell r="C733" t="str">
            <v>파형관부설150MM8공</v>
          </cell>
          <cell r="D733">
            <v>3856</v>
          </cell>
        </row>
        <row r="734">
          <cell r="A734">
            <v>732</v>
          </cell>
          <cell r="C734" t="str">
            <v>파형관부설175MM1공</v>
          </cell>
          <cell r="D734">
            <v>7428</v>
          </cell>
        </row>
        <row r="735">
          <cell r="A735">
            <v>733</v>
          </cell>
          <cell r="C735" t="str">
            <v>파형관부설175MM2공</v>
          </cell>
          <cell r="D735">
            <v>6685</v>
          </cell>
        </row>
        <row r="736">
          <cell r="A736">
            <v>734</v>
          </cell>
          <cell r="C736" t="str">
            <v>파형관부설175MM3공</v>
          </cell>
          <cell r="D736">
            <v>6437</v>
          </cell>
        </row>
        <row r="737">
          <cell r="A737">
            <v>735</v>
          </cell>
          <cell r="C737" t="str">
            <v>파형관부설175MM4공</v>
          </cell>
          <cell r="D737">
            <v>6313</v>
          </cell>
        </row>
        <row r="738">
          <cell r="A738">
            <v>736</v>
          </cell>
          <cell r="C738" t="str">
            <v>파형관부설175MM6공</v>
          </cell>
          <cell r="D738">
            <v>5199</v>
          </cell>
        </row>
        <row r="739">
          <cell r="A739">
            <v>737</v>
          </cell>
          <cell r="C739" t="str">
            <v>파형관부설175MM8공</v>
          </cell>
          <cell r="D739">
            <v>4642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  <cell r="B752" t="str">
            <v>핸드홀신설</v>
          </cell>
        </row>
        <row r="753">
          <cell r="A753">
            <v>751</v>
          </cell>
          <cell r="C753" t="str">
            <v>보도불럭철거및가복구</v>
          </cell>
          <cell r="D753">
            <v>3542</v>
          </cell>
        </row>
        <row r="754">
          <cell r="A754">
            <v>752</v>
          </cell>
          <cell r="C754" t="str">
            <v>발판볼트설치</v>
          </cell>
          <cell r="D754">
            <v>4253</v>
          </cell>
        </row>
        <row r="755">
          <cell r="A755">
            <v>753</v>
          </cell>
          <cell r="C755" t="str">
            <v>청동볼트설치</v>
          </cell>
          <cell r="D755">
            <v>21257</v>
          </cell>
        </row>
        <row r="756">
          <cell r="A756">
            <v>754</v>
          </cell>
          <cell r="C756" t="str">
            <v>레미콘타설R-40-135-8</v>
          </cell>
          <cell r="D756">
            <v>19244</v>
          </cell>
        </row>
        <row r="757">
          <cell r="A757">
            <v>755</v>
          </cell>
          <cell r="C757" t="str">
            <v>핸드홀카바설치</v>
          </cell>
          <cell r="D757">
            <v>63797</v>
          </cell>
        </row>
        <row r="758">
          <cell r="A758">
            <v>756</v>
          </cell>
          <cell r="C758" t="str">
            <v>철근가공조립보통</v>
          </cell>
          <cell r="D758">
            <v>346939</v>
          </cell>
        </row>
        <row r="759">
          <cell r="A759">
            <v>757</v>
          </cell>
          <cell r="C759" t="str">
            <v>거프집설치3회</v>
          </cell>
          <cell r="D759">
            <v>13149</v>
          </cell>
        </row>
        <row r="760">
          <cell r="A760">
            <v>758</v>
          </cell>
          <cell r="C760" t="str">
            <v>훅구설치</v>
          </cell>
          <cell r="D760">
            <v>17012</v>
          </cell>
        </row>
        <row r="761">
          <cell r="A761">
            <v>759</v>
          </cell>
          <cell r="C761" t="str">
            <v>관로구방수장치몸체100MM1동시</v>
          </cell>
          <cell r="D761">
            <v>8619</v>
          </cell>
        </row>
        <row r="762">
          <cell r="A762">
            <v>760</v>
          </cell>
          <cell r="C762" t="str">
            <v>관로구방수장치몸체100MM2동시</v>
          </cell>
          <cell r="D762">
            <v>7757</v>
          </cell>
        </row>
        <row r="763">
          <cell r="A763">
            <v>761</v>
          </cell>
          <cell r="C763" t="str">
            <v>관로구방수장치몸체100MM3동시</v>
          </cell>
          <cell r="D763">
            <v>7469</v>
          </cell>
        </row>
        <row r="764">
          <cell r="A764">
            <v>762</v>
          </cell>
          <cell r="C764" t="str">
            <v>관로구방수장치몸체100MM4동시</v>
          </cell>
          <cell r="D764">
            <v>7326</v>
          </cell>
        </row>
        <row r="765">
          <cell r="A765">
            <v>763</v>
          </cell>
          <cell r="C765" t="str">
            <v>관로구방수장치몸체100MM5동시</v>
          </cell>
          <cell r="D765">
            <v>7239</v>
          </cell>
        </row>
        <row r="766">
          <cell r="A766">
            <v>764</v>
          </cell>
          <cell r="C766" t="str">
            <v>관로구방수장치몸체100MM6동시</v>
          </cell>
          <cell r="D766">
            <v>7182</v>
          </cell>
        </row>
        <row r="767">
          <cell r="A767">
            <v>765</v>
          </cell>
          <cell r="C767" t="str">
            <v>관로구방수장치몸체100MM7동시</v>
          </cell>
          <cell r="D767">
            <v>7141</v>
          </cell>
        </row>
        <row r="768">
          <cell r="A768">
            <v>766</v>
          </cell>
          <cell r="C768" t="str">
            <v>관로구방수장치몸체100MM8동시</v>
          </cell>
          <cell r="D768">
            <v>7110</v>
          </cell>
        </row>
        <row r="769">
          <cell r="A769">
            <v>767</v>
          </cell>
          <cell r="C769" t="str">
            <v>관로구방수장치몸체100MM9동시</v>
          </cell>
          <cell r="D769">
            <v>7086</v>
          </cell>
        </row>
        <row r="770">
          <cell r="A770">
            <v>768</v>
          </cell>
          <cell r="C770" t="str">
            <v>관로구방수장치몸체100MM10동시</v>
          </cell>
          <cell r="D770">
            <v>7067</v>
          </cell>
        </row>
        <row r="771">
          <cell r="A771">
            <v>769</v>
          </cell>
          <cell r="C771" t="str">
            <v>관로구방수장치몸체150MM1동시</v>
          </cell>
          <cell r="D771">
            <v>8829</v>
          </cell>
        </row>
        <row r="772">
          <cell r="A772">
            <v>770</v>
          </cell>
          <cell r="C772" t="str">
            <v>관로구방수장치몸체150MM2동시</v>
          </cell>
          <cell r="D772">
            <v>7946</v>
          </cell>
        </row>
        <row r="773">
          <cell r="A773">
            <v>771</v>
          </cell>
          <cell r="C773" t="str">
            <v>관로구방수장치몸체150MM3동시</v>
          </cell>
          <cell r="D773">
            <v>7651</v>
          </cell>
        </row>
        <row r="774">
          <cell r="A774">
            <v>772</v>
          </cell>
          <cell r="C774" t="str">
            <v>관로구방수장치몸체150MM4동시</v>
          </cell>
          <cell r="D774">
            <v>7504</v>
          </cell>
        </row>
        <row r="775">
          <cell r="A775">
            <v>773</v>
          </cell>
          <cell r="C775" t="str">
            <v>관로구방수장치몸체150MM5동시</v>
          </cell>
          <cell r="D775">
            <v>7416</v>
          </cell>
        </row>
        <row r="776">
          <cell r="A776">
            <v>774</v>
          </cell>
          <cell r="C776" t="str">
            <v>관로구방수장치몸체150MM6동시</v>
          </cell>
          <cell r="D776">
            <v>7357</v>
          </cell>
        </row>
        <row r="777">
          <cell r="A777">
            <v>775</v>
          </cell>
          <cell r="C777" t="str">
            <v>관로구방수장치몸체150MM7동시</v>
          </cell>
          <cell r="D777">
            <v>7315</v>
          </cell>
        </row>
        <row r="778">
          <cell r="A778">
            <v>776</v>
          </cell>
          <cell r="C778" t="str">
            <v>관로구방수장치몸체150MM8동시</v>
          </cell>
          <cell r="D778">
            <v>7284</v>
          </cell>
        </row>
        <row r="779">
          <cell r="A779">
            <v>777</v>
          </cell>
          <cell r="C779" t="str">
            <v>관로구방수장치몸체150MM9동시</v>
          </cell>
          <cell r="D779">
            <v>7259</v>
          </cell>
        </row>
        <row r="780">
          <cell r="A780">
            <v>778</v>
          </cell>
          <cell r="C780" t="str">
            <v>관로구방수장치몸체150MM10동시</v>
          </cell>
          <cell r="D780">
            <v>7239</v>
          </cell>
        </row>
        <row r="781">
          <cell r="A781">
            <v>779</v>
          </cell>
          <cell r="C781" t="str">
            <v>관로구방수장치몸체175MM1동시</v>
          </cell>
          <cell r="D781">
            <v>10036</v>
          </cell>
        </row>
        <row r="782">
          <cell r="A782">
            <v>780</v>
          </cell>
          <cell r="C782" t="str">
            <v>관로구방수장치몸체175MM2동시</v>
          </cell>
          <cell r="D782">
            <v>9032</v>
          </cell>
        </row>
        <row r="783">
          <cell r="A783">
            <v>781</v>
          </cell>
          <cell r="C783" t="str">
            <v>관로구방수장치몸체175MM3동시</v>
          </cell>
          <cell r="D783">
            <v>8697</v>
          </cell>
        </row>
        <row r="784">
          <cell r="A784">
            <v>782</v>
          </cell>
          <cell r="C784" t="str">
            <v>관로구방수장치몸체175MM4동시</v>
          </cell>
          <cell r="D784">
            <v>8530</v>
          </cell>
        </row>
        <row r="785">
          <cell r="A785">
            <v>783</v>
          </cell>
          <cell r="C785" t="str">
            <v>관로구방수장치몸체175MM5동시</v>
          </cell>
          <cell r="D785">
            <v>8430</v>
          </cell>
        </row>
        <row r="786">
          <cell r="A786">
            <v>784</v>
          </cell>
          <cell r="C786" t="str">
            <v>관로구방수장치몸체175MM6동시</v>
          </cell>
          <cell r="D786">
            <v>8363</v>
          </cell>
        </row>
        <row r="787">
          <cell r="A787">
            <v>785</v>
          </cell>
          <cell r="C787" t="str">
            <v>관로구방수장치몸체175MM7동시</v>
          </cell>
          <cell r="D787">
            <v>8315</v>
          </cell>
        </row>
        <row r="788">
          <cell r="A788">
            <v>786</v>
          </cell>
          <cell r="C788" t="str">
            <v>관로구방수장치몸체175MM8동시</v>
          </cell>
          <cell r="D788">
            <v>8280</v>
          </cell>
        </row>
        <row r="789">
          <cell r="A789">
            <v>787</v>
          </cell>
          <cell r="C789" t="str">
            <v>관로구방수장치몸체175MM9동시</v>
          </cell>
          <cell r="D789">
            <v>8251</v>
          </cell>
        </row>
        <row r="790">
          <cell r="A790">
            <v>788</v>
          </cell>
          <cell r="C790" t="str">
            <v>관로구방수장치몸체175MM10동시</v>
          </cell>
          <cell r="D790">
            <v>8229</v>
          </cell>
        </row>
        <row r="791">
          <cell r="A791">
            <v>789</v>
          </cell>
          <cell r="C791" t="str">
            <v>관로구방수장치몸체175MM11동시</v>
          </cell>
          <cell r="D791">
            <v>8211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  <cell r="B807" t="str">
            <v>맨 홀 신 설</v>
          </cell>
        </row>
        <row r="808">
          <cell r="A808">
            <v>806</v>
          </cell>
          <cell r="C808" t="str">
            <v>보도불럭철거및가복구</v>
          </cell>
          <cell r="D808">
            <v>3542</v>
          </cell>
        </row>
        <row r="809">
          <cell r="A809">
            <v>807</v>
          </cell>
          <cell r="C809" t="str">
            <v>발판볼트설치</v>
          </cell>
          <cell r="D809">
            <v>4253</v>
          </cell>
        </row>
        <row r="810">
          <cell r="A810">
            <v>808</v>
          </cell>
          <cell r="C810" t="str">
            <v>동바리설치철거3회</v>
          </cell>
          <cell r="D810">
            <v>19715</v>
          </cell>
        </row>
        <row r="811">
          <cell r="A811">
            <v>809</v>
          </cell>
          <cell r="C811" t="str">
            <v>청동볼트설치</v>
          </cell>
          <cell r="D811">
            <v>21257</v>
          </cell>
        </row>
        <row r="812">
          <cell r="A812">
            <v>810</v>
          </cell>
          <cell r="C812" t="str">
            <v>물받이설치</v>
          </cell>
          <cell r="D812">
            <v>17012</v>
          </cell>
        </row>
        <row r="813">
          <cell r="A813">
            <v>811</v>
          </cell>
          <cell r="C813" t="str">
            <v>훅구설치</v>
          </cell>
          <cell r="D813">
            <v>17012</v>
          </cell>
        </row>
        <row r="814">
          <cell r="A814">
            <v>812</v>
          </cell>
          <cell r="C814" t="str">
            <v>맨홀카바설치</v>
          </cell>
          <cell r="D814">
            <v>63797</v>
          </cell>
        </row>
        <row r="815">
          <cell r="A815">
            <v>813</v>
          </cell>
          <cell r="C815" t="str">
            <v>철근가공조립복잡</v>
          </cell>
          <cell r="D815">
            <v>435493</v>
          </cell>
        </row>
        <row r="816">
          <cell r="A816">
            <v>814</v>
          </cell>
          <cell r="C816" t="str">
            <v>방수층보호재바름</v>
          </cell>
          <cell r="D816">
            <v>2545</v>
          </cell>
        </row>
        <row r="817">
          <cell r="A817">
            <v>815</v>
          </cell>
          <cell r="C817" t="str">
            <v>거프집설치3회</v>
          </cell>
          <cell r="D817">
            <v>13149</v>
          </cell>
        </row>
        <row r="818">
          <cell r="A818">
            <v>816</v>
          </cell>
          <cell r="C818" t="str">
            <v>거프집설치4회</v>
          </cell>
          <cell r="D818">
            <v>11167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  <cell r="B832" t="str">
            <v>개 폐 기 설 치</v>
          </cell>
        </row>
        <row r="833">
          <cell r="A833">
            <v>831</v>
          </cell>
          <cell r="C833" t="str">
            <v>원토되메우기다지기인력</v>
          </cell>
          <cell r="D833">
            <v>7639</v>
          </cell>
        </row>
        <row r="834">
          <cell r="A834">
            <v>832</v>
          </cell>
          <cell r="C834" t="str">
            <v>터파기(보통토)인력0-1M</v>
          </cell>
          <cell r="D834">
            <v>7276</v>
          </cell>
        </row>
        <row r="835">
          <cell r="A835">
            <v>833</v>
          </cell>
          <cell r="C835" t="str">
            <v>터파기(보통토)인력1-2M</v>
          </cell>
          <cell r="D835">
            <v>9822</v>
          </cell>
        </row>
        <row r="836">
          <cell r="A836">
            <v>834</v>
          </cell>
          <cell r="C836" t="str">
            <v>보도불럭철거및가복구</v>
          </cell>
          <cell r="D836">
            <v>3542</v>
          </cell>
        </row>
        <row r="837">
          <cell r="A837">
            <v>835</v>
          </cell>
          <cell r="C837" t="str">
            <v>기초잡석부설</v>
          </cell>
          <cell r="D837">
            <v>18190</v>
          </cell>
        </row>
        <row r="838">
          <cell r="A838">
            <v>836</v>
          </cell>
          <cell r="C838" t="str">
            <v>모래되메우기다지기인력</v>
          </cell>
          <cell r="D838">
            <v>5820</v>
          </cell>
        </row>
        <row r="839">
          <cell r="A839">
            <v>837</v>
          </cell>
          <cell r="C839" t="str">
            <v>잔토처리(보통토)인력</v>
          </cell>
          <cell r="D839">
            <v>4038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  <cell r="B852" t="str">
            <v>변 압 기 신 설</v>
          </cell>
        </row>
        <row r="853">
          <cell r="A853">
            <v>851</v>
          </cell>
          <cell r="C853" t="str">
            <v>원토되메우기다지기인력</v>
          </cell>
          <cell r="D853">
            <v>7639</v>
          </cell>
        </row>
        <row r="854">
          <cell r="A854">
            <v>852</v>
          </cell>
          <cell r="C854" t="str">
            <v>터파기(보통토)인력0-1</v>
          </cell>
          <cell r="D854">
            <v>7276</v>
          </cell>
        </row>
        <row r="855">
          <cell r="A855">
            <v>853</v>
          </cell>
          <cell r="C855" t="str">
            <v>터파기(보통토)인력1-2</v>
          </cell>
          <cell r="D855">
            <v>9822</v>
          </cell>
        </row>
        <row r="856">
          <cell r="A856">
            <v>854</v>
          </cell>
          <cell r="C856" t="str">
            <v>모래되메우기다지기인력</v>
          </cell>
          <cell r="D856">
            <v>5820</v>
          </cell>
        </row>
        <row r="857">
          <cell r="A857">
            <v>855</v>
          </cell>
          <cell r="C857" t="str">
            <v>잔토처리인력보통토</v>
          </cell>
          <cell r="D857">
            <v>4038</v>
          </cell>
        </row>
        <row r="858">
          <cell r="A858">
            <v>856</v>
          </cell>
          <cell r="C858" t="str">
            <v>기초잡석부설</v>
          </cell>
          <cell r="D858">
            <v>18190</v>
          </cell>
        </row>
        <row r="859">
          <cell r="A859">
            <v>857</v>
          </cell>
          <cell r="C859" t="str">
            <v>보도불럭철거및가복구</v>
          </cell>
          <cell r="D859">
            <v>3542</v>
          </cell>
        </row>
        <row r="860">
          <cell r="A860">
            <v>858</v>
          </cell>
          <cell r="C860" t="str">
            <v>앙카볼트</v>
          </cell>
          <cell r="D860">
            <v>5269</v>
          </cell>
        </row>
        <row r="861">
          <cell r="A861">
            <v>859</v>
          </cell>
          <cell r="C861" t="str">
            <v>패드변압기엘보1동시</v>
          </cell>
          <cell r="D861">
            <v>46372</v>
          </cell>
        </row>
        <row r="862">
          <cell r="A862">
            <v>860</v>
          </cell>
          <cell r="C862" t="str">
            <v>패드변압기엘보2동시</v>
          </cell>
          <cell r="D862">
            <v>41735</v>
          </cell>
        </row>
        <row r="863">
          <cell r="A863">
            <v>861</v>
          </cell>
          <cell r="C863" t="str">
            <v>패드변압기엘보3동시</v>
          </cell>
          <cell r="D863">
            <v>40189</v>
          </cell>
        </row>
        <row r="864">
          <cell r="A864">
            <v>862</v>
          </cell>
          <cell r="C864" t="str">
            <v>패드변압기엘보4동시</v>
          </cell>
          <cell r="D864">
            <v>39416</v>
          </cell>
        </row>
        <row r="865">
          <cell r="A865">
            <v>863</v>
          </cell>
          <cell r="C865" t="str">
            <v>패드변압기엘보5동시</v>
          </cell>
          <cell r="D865">
            <v>38952</v>
          </cell>
        </row>
        <row r="866">
          <cell r="A866">
            <v>864</v>
          </cell>
          <cell r="C866" t="str">
            <v>패드변압기엘보6동시</v>
          </cell>
          <cell r="D866">
            <v>38643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  <cell r="B877" t="str">
            <v>변압기철거</v>
          </cell>
        </row>
        <row r="878">
          <cell r="A878">
            <v>876</v>
          </cell>
          <cell r="C878" t="str">
            <v>앙카볼트</v>
          </cell>
          <cell r="D878">
            <v>5269</v>
          </cell>
        </row>
        <row r="879">
          <cell r="A879">
            <v>877</v>
          </cell>
          <cell r="C879" t="str">
            <v>패드변압기엘보1동시</v>
          </cell>
          <cell r="D879">
            <v>23186</v>
          </cell>
        </row>
        <row r="880">
          <cell r="A880">
            <v>878</v>
          </cell>
          <cell r="C880" t="str">
            <v>패드변압기엘보2동시</v>
          </cell>
          <cell r="D880">
            <v>20867</v>
          </cell>
        </row>
        <row r="881">
          <cell r="A881">
            <v>879</v>
          </cell>
          <cell r="C881" t="str">
            <v>패드변압기엘보3동시</v>
          </cell>
          <cell r="D881">
            <v>20094</v>
          </cell>
        </row>
        <row r="882">
          <cell r="A882">
            <v>880</v>
          </cell>
          <cell r="C882" t="str">
            <v>패드변압기엘보4동시</v>
          </cell>
          <cell r="D882">
            <v>19708</v>
          </cell>
        </row>
        <row r="883">
          <cell r="A883">
            <v>881</v>
          </cell>
          <cell r="C883" t="str">
            <v>패드변압기엘보5동시</v>
          </cell>
          <cell r="D883">
            <v>19476</v>
          </cell>
        </row>
        <row r="884">
          <cell r="A884">
            <v>882</v>
          </cell>
          <cell r="C884" t="str">
            <v>패드변압기엘보6동시</v>
          </cell>
          <cell r="D884">
            <v>19321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  <cell r="B903" t="str">
            <v>기 계 비 용</v>
          </cell>
        </row>
        <row r="904">
          <cell r="A904">
            <v>902</v>
          </cell>
          <cell r="B904" t="str">
            <v>관로케이블신설</v>
          </cell>
        </row>
        <row r="905">
          <cell r="A905">
            <v>903</v>
          </cell>
          <cell r="C905" t="str">
            <v>케이블기계화포설22.9KVCNCV325SQ</v>
          </cell>
          <cell r="D905">
            <v>4316</v>
          </cell>
          <cell r="E905">
            <v>0.69</v>
          </cell>
        </row>
        <row r="906">
          <cell r="A906">
            <v>904</v>
          </cell>
          <cell r="C906" t="str">
            <v>케이블기계화포설22.9KVCNCV60SQ</v>
          </cell>
          <cell r="D906">
            <v>1475</v>
          </cell>
          <cell r="E906">
            <v>0.69</v>
          </cell>
        </row>
        <row r="907">
          <cell r="A907">
            <v>905</v>
          </cell>
          <cell r="C907" t="str">
            <v>케이블기계화포설22.9KVCNCV60SQ</v>
          </cell>
          <cell r="D907">
            <v>2213</v>
          </cell>
          <cell r="E907">
            <v>0.69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  <cell r="B913" t="str">
            <v>관로케이블철거</v>
          </cell>
        </row>
        <row r="914">
          <cell r="A914">
            <v>912</v>
          </cell>
          <cell r="C914" t="str">
            <v>케이블기계화포설22.9KVCNCV325SQ</v>
          </cell>
          <cell r="D914">
            <v>2589</v>
          </cell>
          <cell r="E914">
            <v>0.69</v>
          </cell>
        </row>
        <row r="915">
          <cell r="A915">
            <v>913</v>
          </cell>
          <cell r="C915" t="str">
            <v>케이블기계화포설22.9KVCNCV60SQ</v>
          </cell>
          <cell r="D915">
            <v>885</v>
          </cell>
          <cell r="E915">
            <v>0.69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  <cell r="B927" t="str">
            <v>맨  홀  신  설</v>
          </cell>
        </row>
        <row r="928">
          <cell r="A928">
            <v>926</v>
          </cell>
          <cell r="C928" t="str">
            <v>토사터파기0.4백호우</v>
          </cell>
          <cell r="D928">
            <v>776</v>
          </cell>
        </row>
        <row r="929">
          <cell r="A929">
            <v>927</v>
          </cell>
          <cell r="C929" t="str">
            <v>토사터파기0.4백호우</v>
          </cell>
          <cell r="D929">
            <v>620</v>
          </cell>
        </row>
        <row r="930">
          <cell r="A930">
            <v>928</v>
          </cell>
          <cell r="C930" t="str">
            <v>토사터파기0.4백호우</v>
          </cell>
          <cell r="D930">
            <v>807</v>
          </cell>
        </row>
        <row r="931">
          <cell r="A931">
            <v>929</v>
          </cell>
          <cell r="C931" t="str">
            <v>토사터파기0.7백호우</v>
          </cell>
          <cell r="D931">
            <v>907</v>
          </cell>
        </row>
        <row r="932">
          <cell r="A932">
            <v>930</v>
          </cell>
          <cell r="C932" t="str">
            <v>모래되메우기다지기기계</v>
          </cell>
          <cell r="D932">
            <v>17632</v>
          </cell>
        </row>
        <row r="933">
          <cell r="A933">
            <v>931</v>
          </cell>
          <cell r="C933" t="str">
            <v>모래되메우기다지기인력</v>
          </cell>
          <cell r="D933">
            <v>18365</v>
          </cell>
        </row>
        <row r="934">
          <cell r="A934">
            <v>932</v>
          </cell>
          <cell r="C934" t="str">
            <v>원토되메우기다지기기계</v>
          </cell>
          <cell r="D934">
            <v>5087</v>
          </cell>
        </row>
        <row r="935">
          <cell r="A935">
            <v>933</v>
          </cell>
          <cell r="C935" t="str">
            <v>잔토처리기계경암0.7</v>
          </cell>
          <cell r="D935">
            <v>20686</v>
          </cell>
        </row>
        <row r="936">
          <cell r="A936">
            <v>934</v>
          </cell>
          <cell r="C936" t="str">
            <v>잔토처리기계AS0.7</v>
          </cell>
          <cell r="D936">
            <v>15901</v>
          </cell>
        </row>
        <row r="937">
          <cell r="A937">
            <v>935</v>
          </cell>
          <cell r="C937" t="str">
            <v>잔토처리기계고사토0.7</v>
          </cell>
          <cell r="D937">
            <v>11358</v>
          </cell>
        </row>
        <row r="938">
          <cell r="A938">
            <v>936</v>
          </cell>
          <cell r="C938" t="str">
            <v>AS포장줄눈파기CUTTER</v>
          </cell>
          <cell r="D938">
            <v>666</v>
          </cell>
        </row>
        <row r="939">
          <cell r="A939">
            <v>937</v>
          </cell>
          <cell r="C939" t="str">
            <v>포장파괴(AS)기계</v>
          </cell>
          <cell r="D939">
            <v>13944</v>
          </cell>
        </row>
        <row r="940">
          <cell r="A940">
            <v>938</v>
          </cell>
          <cell r="C940" t="str">
            <v>잔토처리기계견질토0.4</v>
          </cell>
          <cell r="D940">
            <v>2652</v>
          </cell>
        </row>
        <row r="941">
          <cell r="A941">
            <v>939</v>
          </cell>
          <cell r="C941" t="str">
            <v>잔토처리기계견질토0.4</v>
          </cell>
          <cell r="D941">
            <v>1221</v>
          </cell>
        </row>
        <row r="942">
          <cell r="A942">
            <v>940</v>
          </cell>
          <cell r="C942" t="str">
            <v>잔토처리기계보통토0.4</v>
          </cell>
          <cell r="D942">
            <v>881</v>
          </cell>
        </row>
        <row r="943">
          <cell r="A943">
            <v>941</v>
          </cell>
          <cell r="C943" t="str">
            <v>잔토처리기계AS0.4</v>
          </cell>
          <cell r="D943">
            <v>2855</v>
          </cell>
        </row>
        <row r="944">
          <cell r="A944">
            <v>942</v>
          </cell>
          <cell r="C944" t="str">
            <v>콘크리트타설(믹셔)1:3:6</v>
          </cell>
          <cell r="D944">
            <v>105873</v>
          </cell>
        </row>
        <row r="945">
          <cell r="A945">
            <v>943</v>
          </cell>
          <cell r="C945" t="str">
            <v>경암파쇄기계</v>
          </cell>
          <cell r="D945">
            <v>28761</v>
          </cell>
        </row>
        <row r="946">
          <cell r="A946">
            <v>944</v>
          </cell>
          <cell r="C946" t="str">
            <v>레미콘타설R40-210-8</v>
          </cell>
          <cell r="D946">
            <v>21244</v>
          </cell>
        </row>
        <row r="947">
          <cell r="A947">
            <v>945</v>
          </cell>
          <cell r="C947" t="str">
            <v>보호몰탈바름5MM</v>
          </cell>
          <cell r="D947">
            <v>5538</v>
          </cell>
        </row>
        <row r="948">
          <cell r="A948">
            <v>946</v>
          </cell>
          <cell r="C948" t="str">
            <v>보호몰탈바름30MM</v>
          </cell>
          <cell r="D948">
            <v>6717</v>
          </cell>
        </row>
        <row r="949">
          <cell r="A949">
            <v>947</v>
          </cell>
          <cell r="C949" t="str">
            <v>기초잡석부설</v>
          </cell>
          <cell r="D949">
            <v>29911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  <cell r="B969" t="str">
            <v xml:space="preserve"> 핸 드 홀 신 설</v>
          </cell>
        </row>
        <row r="970">
          <cell r="A970">
            <v>968</v>
          </cell>
          <cell r="C970" t="str">
            <v>토사터파기0.4백호우</v>
          </cell>
          <cell r="D970">
            <v>776</v>
          </cell>
        </row>
        <row r="971">
          <cell r="A971">
            <v>969</v>
          </cell>
          <cell r="C971" t="str">
            <v>토사터파기0.4백호우</v>
          </cell>
          <cell r="D971">
            <v>620</v>
          </cell>
        </row>
        <row r="972">
          <cell r="A972">
            <v>970</v>
          </cell>
          <cell r="C972" t="str">
            <v>토사터파기0.4백호우</v>
          </cell>
          <cell r="D972">
            <v>807</v>
          </cell>
        </row>
        <row r="973">
          <cell r="A973">
            <v>971</v>
          </cell>
          <cell r="C973" t="str">
            <v>토사터파기0.4백호우</v>
          </cell>
          <cell r="D973">
            <v>907</v>
          </cell>
        </row>
        <row r="974">
          <cell r="A974">
            <v>972</v>
          </cell>
          <cell r="C974" t="str">
            <v>모래되메우기다지기인력</v>
          </cell>
          <cell r="D974">
            <v>18365</v>
          </cell>
        </row>
        <row r="975">
          <cell r="A975">
            <v>973</v>
          </cell>
          <cell r="C975" t="str">
            <v>모래되메우기다지기기계</v>
          </cell>
          <cell r="D975">
            <v>17632</v>
          </cell>
        </row>
        <row r="976">
          <cell r="A976">
            <v>974</v>
          </cell>
          <cell r="C976" t="str">
            <v>잔토처리견질토0.4</v>
          </cell>
          <cell r="D976">
            <v>1221</v>
          </cell>
        </row>
        <row r="977">
          <cell r="A977">
            <v>975</v>
          </cell>
          <cell r="C977" t="str">
            <v>잔토처리보통토0.4</v>
          </cell>
          <cell r="D977">
            <v>881</v>
          </cell>
        </row>
        <row r="978">
          <cell r="A978">
            <v>976</v>
          </cell>
          <cell r="C978" t="str">
            <v>잔토처리보통토0.4</v>
          </cell>
          <cell r="D978">
            <v>1158</v>
          </cell>
        </row>
        <row r="979">
          <cell r="A979">
            <v>977</v>
          </cell>
          <cell r="C979" t="str">
            <v>잔토처리기계(AS)0.4</v>
          </cell>
          <cell r="D979">
            <v>2855</v>
          </cell>
        </row>
        <row r="980">
          <cell r="A980">
            <v>978</v>
          </cell>
          <cell r="C980" t="str">
            <v>잔토처리기계(AS)0.7</v>
          </cell>
          <cell r="D980">
            <v>15901</v>
          </cell>
        </row>
        <row r="981">
          <cell r="A981">
            <v>979</v>
          </cell>
          <cell r="C981" t="str">
            <v>잔토처리기계고사토0.7</v>
          </cell>
          <cell r="D981">
            <v>11358</v>
          </cell>
        </row>
        <row r="982">
          <cell r="A982">
            <v>980</v>
          </cell>
          <cell r="C982" t="str">
            <v>잔토처리기계견질토0.4</v>
          </cell>
          <cell r="D982">
            <v>1221</v>
          </cell>
        </row>
        <row r="983">
          <cell r="A983">
            <v>981</v>
          </cell>
          <cell r="C983" t="str">
            <v>잔토처리기계견질토0.4</v>
          </cell>
          <cell r="D983">
            <v>2652</v>
          </cell>
        </row>
        <row r="984">
          <cell r="A984">
            <v>982</v>
          </cell>
          <cell r="C984" t="str">
            <v>기초잡석부설</v>
          </cell>
          <cell r="D984">
            <v>29911</v>
          </cell>
        </row>
        <row r="985">
          <cell r="A985">
            <v>983</v>
          </cell>
          <cell r="C985" t="str">
            <v>레미콘타설R-20-210-8</v>
          </cell>
          <cell r="D985">
            <v>21244</v>
          </cell>
        </row>
        <row r="986">
          <cell r="A986">
            <v>984</v>
          </cell>
          <cell r="C986" t="str">
            <v>원토되메우기다지기기계</v>
          </cell>
          <cell r="D986">
            <v>5087</v>
          </cell>
        </row>
        <row r="987">
          <cell r="A987">
            <v>985</v>
          </cell>
          <cell r="C987" t="str">
            <v>포장파괴(AS)기계</v>
          </cell>
          <cell r="D987">
            <v>13944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  <cell r="B999" t="str">
            <v>관  로  신  설</v>
          </cell>
        </row>
        <row r="1000">
          <cell r="A1000">
            <v>998</v>
          </cell>
          <cell r="C1000" t="str">
            <v>토사터파기0.7</v>
          </cell>
          <cell r="D1000">
            <v>907</v>
          </cell>
        </row>
        <row r="1001">
          <cell r="A1001">
            <v>999</v>
          </cell>
          <cell r="C1001" t="str">
            <v>토사터파기0.4</v>
          </cell>
          <cell r="D1001">
            <v>776</v>
          </cell>
          <cell r="E1001">
            <v>0.45</v>
          </cell>
        </row>
        <row r="1002">
          <cell r="A1002">
            <v>1000</v>
          </cell>
          <cell r="C1002" t="str">
            <v>토사터파기0.4</v>
          </cell>
          <cell r="D1002">
            <v>620</v>
          </cell>
          <cell r="E1002">
            <v>0.45</v>
          </cell>
        </row>
        <row r="1003">
          <cell r="A1003">
            <v>1001</v>
          </cell>
          <cell r="C1003" t="str">
            <v>토사터파기0.4</v>
          </cell>
          <cell r="D1003">
            <v>807</v>
          </cell>
          <cell r="E1003">
            <v>0.45</v>
          </cell>
        </row>
        <row r="1004">
          <cell r="A1004">
            <v>1002</v>
          </cell>
          <cell r="C1004" t="str">
            <v>모래되메우기다지기인력</v>
          </cell>
          <cell r="D1004">
            <v>18365</v>
          </cell>
        </row>
        <row r="1005">
          <cell r="A1005">
            <v>1003</v>
          </cell>
          <cell r="C1005" t="str">
            <v>모래되메우기다지기기계</v>
          </cell>
          <cell r="D1005">
            <v>17632</v>
          </cell>
          <cell r="E1005">
            <v>0.49</v>
          </cell>
        </row>
        <row r="1006">
          <cell r="A1006">
            <v>1004</v>
          </cell>
          <cell r="C1006" t="str">
            <v>원토되메우기다지기기계</v>
          </cell>
          <cell r="D1006">
            <v>5087</v>
          </cell>
          <cell r="E1006">
            <v>0.68</v>
          </cell>
        </row>
        <row r="1007">
          <cell r="A1007">
            <v>1005</v>
          </cell>
          <cell r="C1007" t="str">
            <v>잔토처리기계(AS)0.7</v>
          </cell>
          <cell r="D1007">
            <v>15901</v>
          </cell>
        </row>
        <row r="1008">
          <cell r="A1008">
            <v>1006</v>
          </cell>
          <cell r="C1008" t="str">
            <v>잔토처리기계(AS)0.4</v>
          </cell>
          <cell r="D1008">
            <v>2855</v>
          </cell>
        </row>
        <row r="1009">
          <cell r="A1009">
            <v>1007</v>
          </cell>
          <cell r="C1009" t="str">
            <v>잔토처리기계견질토0.4</v>
          </cell>
          <cell r="D1009">
            <v>2652</v>
          </cell>
          <cell r="E1009">
            <v>0.4</v>
          </cell>
        </row>
        <row r="1010">
          <cell r="A1010">
            <v>1008</v>
          </cell>
          <cell r="C1010" t="str">
            <v>잔토처리기계견질토0.4</v>
          </cell>
          <cell r="D1010">
            <v>1221</v>
          </cell>
          <cell r="E1010">
            <v>0.4</v>
          </cell>
        </row>
        <row r="1011">
          <cell r="A1011">
            <v>1009</v>
          </cell>
          <cell r="C1011" t="str">
            <v>잔토처리기계고사토0.7</v>
          </cell>
          <cell r="D1011">
            <v>11358</v>
          </cell>
        </row>
        <row r="1012">
          <cell r="A1012">
            <v>1010</v>
          </cell>
          <cell r="C1012" t="str">
            <v>잔토처리기계보통토0.4</v>
          </cell>
          <cell r="D1012">
            <v>881</v>
          </cell>
          <cell r="E1012">
            <v>0.42</v>
          </cell>
        </row>
        <row r="1013">
          <cell r="A1013">
            <v>1011</v>
          </cell>
          <cell r="C1013" t="str">
            <v>AS포장줄눈파기CUTTER</v>
          </cell>
          <cell r="D1013">
            <v>666</v>
          </cell>
          <cell r="E1013">
            <v>0.64</v>
          </cell>
        </row>
        <row r="1014">
          <cell r="A1014">
            <v>1012</v>
          </cell>
          <cell r="C1014" t="str">
            <v>포장파기(AS)기계</v>
          </cell>
          <cell r="D1014">
            <v>13944</v>
          </cell>
          <cell r="E1014">
            <v>0.3</v>
          </cell>
        </row>
        <row r="1015">
          <cell r="A1015">
            <v>1013</v>
          </cell>
          <cell r="C1015" t="str">
            <v>기초잡석부설</v>
          </cell>
          <cell r="D1015">
            <v>29911</v>
          </cell>
          <cell r="E1015">
            <v>0.57999999999999996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  <cell r="B1025" t="str">
            <v>개 폐 기 신 설</v>
          </cell>
        </row>
        <row r="1026">
          <cell r="A1026">
            <v>1024</v>
          </cell>
          <cell r="C1026" t="str">
            <v>토사터파기0.7백호우</v>
          </cell>
          <cell r="D1026">
            <v>907</v>
          </cell>
        </row>
        <row r="1027">
          <cell r="A1027">
            <v>1025</v>
          </cell>
          <cell r="C1027" t="str">
            <v>토사터파기0.4백호우</v>
          </cell>
          <cell r="D1027">
            <v>776</v>
          </cell>
          <cell r="E1027">
            <v>0.45</v>
          </cell>
        </row>
        <row r="1028">
          <cell r="A1028">
            <v>1026</v>
          </cell>
          <cell r="C1028" t="str">
            <v>토사터파기0.4백호우</v>
          </cell>
          <cell r="D1028">
            <v>620</v>
          </cell>
          <cell r="E1028">
            <v>0.45</v>
          </cell>
        </row>
        <row r="1029">
          <cell r="A1029">
            <v>1027</v>
          </cell>
          <cell r="C1029" t="str">
            <v>토사터파기0.4백호우</v>
          </cell>
          <cell r="D1029">
            <v>807</v>
          </cell>
          <cell r="E1029">
            <v>0.45</v>
          </cell>
        </row>
        <row r="1030">
          <cell r="A1030">
            <v>1028</v>
          </cell>
          <cell r="C1030" t="str">
            <v>모래되메우기다지기인력</v>
          </cell>
          <cell r="D1030">
            <v>18365</v>
          </cell>
        </row>
        <row r="1031">
          <cell r="A1031">
            <v>1029</v>
          </cell>
          <cell r="C1031" t="str">
            <v>모래되메우기다지기기계</v>
          </cell>
          <cell r="D1031">
            <v>17632</v>
          </cell>
          <cell r="E1031">
            <v>0.49</v>
          </cell>
        </row>
        <row r="1032">
          <cell r="A1032">
            <v>1030</v>
          </cell>
          <cell r="C1032" t="str">
            <v>원토되메우기다지기기계</v>
          </cell>
          <cell r="D1032">
            <v>5087</v>
          </cell>
          <cell r="E1032">
            <v>0.68</v>
          </cell>
        </row>
        <row r="1033">
          <cell r="A1033">
            <v>1031</v>
          </cell>
          <cell r="C1033" t="str">
            <v>잔토처리기계(AS)0.7</v>
          </cell>
          <cell r="D1033">
            <v>15901</v>
          </cell>
        </row>
        <row r="1034">
          <cell r="A1034">
            <v>1032</v>
          </cell>
          <cell r="C1034" t="str">
            <v>잔토처리기계고사토0.7</v>
          </cell>
          <cell r="D1034">
            <v>11358</v>
          </cell>
        </row>
        <row r="1035">
          <cell r="A1035">
            <v>1033</v>
          </cell>
          <cell r="C1035" t="str">
            <v>잔토처리기계견질토0.4</v>
          </cell>
          <cell r="D1035">
            <v>2652</v>
          </cell>
          <cell r="E1035">
            <v>0.4</v>
          </cell>
        </row>
        <row r="1036">
          <cell r="A1036">
            <v>1034</v>
          </cell>
          <cell r="C1036" t="str">
            <v>잔토처리기계견질토0.4</v>
          </cell>
          <cell r="D1036">
            <v>2442</v>
          </cell>
          <cell r="E1036">
            <v>0.4</v>
          </cell>
        </row>
        <row r="1037">
          <cell r="A1037">
            <v>1035</v>
          </cell>
          <cell r="C1037" t="str">
            <v>잔토처리기계견질토0.4</v>
          </cell>
          <cell r="D1037">
            <v>1221</v>
          </cell>
          <cell r="E1037">
            <v>0.4</v>
          </cell>
        </row>
        <row r="1038">
          <cell r="A1038">
            <v>1036</v>
          </cell>
          <cell r="C1038" t="str">
            <v>잔토처리기계보통토0.4</v>
          </cell>
          <cell r="D1038">
            <v>881</v>
          </cell>
          <cell r="E1038">
            <v>0.42</v>
          </cell>
        </row>
        <row r="1039">
          <cell r="A1039">
            <v>1037</v>
          </cell>
          <cell r="C1039" t="str">
            <v>잔토처리기계보통토0.4</v>
          </cell>
          <cell r="D1039">
            <v>1158</v>
          </cell>
        </row>
        <row r="1040">
          <cell r="A1040">
            <v>1038</v>
          </cell>
          <cell r="C1040" t="str">
            <v>AS포장줄눈파기CUTTER</v>
          </cell>
          <cell r="D1040">
            <v>666</v>
          </cell>
          <cell r="E1040">
            <v>0.64</v>
          </cell>
        </row>
        <row r="1041">
          <cell r="A1041">
            <v>1039</v>
          </cell>
          <cell r="C1041" t="str">
            <v>포장파괴(AS)기계</v>
          </cell>
          <cell r="D1041">
            <v>13944</v>
          </cell>
          <cell r="E1041">
            <v>0.3</v>
          </cell>
        </row>
        <row r="1042">
          <cell r="A1042">
            <v>1040</v>
          </cell>
          <cell r="C1042" t="str">
            <v>기초잡석부설</v>
          </cell>
          <cell r="D1042">
            <v>29911</v>
          </cell>
          <cell r="E1042">
            <v>0.57999999999999996</v>
          </cell>
        </row>
        <row r="1043">
          <cell r="A1043">
            <v>1041</v>
          </cell>
          <cell r="C1043" t="str">
            <v>개폐기기계화시공1대설치</v>
          </cell>
          <cell r="D1043">
            <v>183774</v>
          </cell>
          <cell r="E1043">
            <v>0.5</v>
          </cell>
        </row>
        <row r="1044">
          <cell r="A1044">
            <v>1042</v>
          </cell>
          <cell r="C1044" t="str">
            <v>조립식개폐기STICK</v>
          </cell>
          <cell r="D1044">
            <v>220272</v>
          </cell>
          <cell r="E1044">
            <v>0.59</v>
          </cell>
        </row>
        <row r="1045">
          <cell r="A1045">
            <v>1043</v>
          </cell>
          <cell r="B1045" t="str">
            <v xml:space="preserve">     철거</v>
          </cell>
          <cell r="C1045" t="str">
            <v>개폐기기계화시공1대설치</v>
          </cell>
          <cell r="D1045">
            <v>91887</v>
          </cell>
          <cell r="E1045">
            <v>0.5</v>
          </cell>
        </row>
        <row r="1046">
          <cell r="A1046">
            <v>1044</v>
          </cell>
          <cell r="B1046" t="str">
            <v xml:space="preserve">     철거</v>
          </cell>
          <cell r="C1046" t="str">
            <v>조립식개폐기STICK</v>
          </cell>
          <cell r="D1046">
            <v>110136</v>
          </cell>
          <cell r="E1046">
            <v>0.59</v>
          </cell>
        </row>
        <row r="1047">
          <cell r="A1047">
            <v>1045</v>
          </cell>
          <cell r="B1047" t="str">
            <v xml:space="preserve">   철거재사용</v>
          </cell>
          <cell r="C1047" t="str">
            <v>개폐기기계화시공1대설치</v>
          </cell>
          <cell r="D1047">
            <v>147019</v>
          </cell>
          <cell r="E1047">
            <v>0.5</v>
          </cell>
        </row>
        <row r="1048">
          <cell r="A1048">
            <v>1046</v>
          </cell>
          <cell r="B1048" t="str">
            <v xml:space="preserve">   철거재사용</v>
          </cell>
          <cell r="C1048" t="str">
            <v>조립식개폐기STICK</v>
          </cell>
          <cell r="D1048">
            <v>176217</v>
          </cell>
          <cell r="E1048">
            <v>0.59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  <row r="1052">
          <cell r="A1052">
            <v>1050</v>
          </cell>
        </row>
        <row r="1053">
          <cell r="A1053">
            <v>1051</v>
          </cell>
        </row>
        <row r="1054">
          <cell r="A1054">
            <v>1052</v>
          </cell>
        </row>
        <row r="1055">
          <cell r="A1055">
            <v>1053</v>
          </cell>
        </row>
        <row r="1056">
          <cell r="A1056">
            <v>1054</v>
          </cell>
        </row>
        <row r="1057">
          <cell r="A1057">
            <v>1055</v>
          </cell>
        </row>
        <row r="1058">
          <cell r="A1058">
            <v>1056</v>
          </cell>
        </row>
        <row r="1059">
          <cell r="A1059">
            <v>1057</v>
          </cell>
        </row>
        <row r="1060">
          <cell r="A1060">
            <v>1058</v>
          </cell>
          <cell r="B1060" t="str">
            <v>변 압 기 신 설</v>
          </cell>
        </row>
        <row r="1061">
          <cell r="A1061">
            <v>1059</v>
          </cell>
          <cell r="C1061" t="str">
            <v>토사터파기0.7백호우</v>
          </cell>
          <cell r="D1061">
            <v>907</v>
          </cell>
          <cell r="E1061">
            <v>0.38</v>
          </cell>
        </row>
        <row r="1062">
          <cell r="A1062">
            <v>1060</v>
          </cell>
          <cell r="C1062" t="str">
            <v>토사터파기0.4백호우</v>
          </cell>
          <cell r="D1062">
            <v>776</v>
          </cell>
          <cell r="E1062">
            <v>0.45</v>
          </cell>
        </row>
        <row r="1063">
          <cell r="A1063">
            <v>1061</v>
          </cell>
          <cell r="C1063" t="str">
            <v>토사터파기0.4백호우</v>
          </cell>
          <cell r="D1063">
            <v>620</v>
          </cell>
          <cell r="E1063">
            <v>0.45</v>
          </cell>
        </row>
        <row r="1064">
          <cell r="A1064">
            <v>1062</v>
          </cell>
          <cell r="C1064" t="str">
            <v>토사터파기0.4백호우</v>
          </cell>
          <cell r="D1064">
            <v>807</v>
          </cell>
          <cell r="E1064">
            <v>0.45</v>
          </cell>
        </row>
        <row r="1065">
          <cell r="A1065">
            <v>1063</v>
          </cell>
          <cell r="C1065" t="str">
            <v>모래되메우기다지기인력</v>
          </cell>
          <cell r="D1065">
            <v>18365</v>
          </cell>
          <cell r="E1065">
            <v>0.5</v>
          </cell>
        </row>
        <row r="1066">
          <cell r="A1066">
            <v>1064</v>
          </cell>
          <cell r="C1066" t="str">
            <v>모래되메우기다지기기계</v>
          </cell>
          <cell r="D1066">
            <v>17632</v>
          </cell>
          <cell r="E1066">
            <v>0.49</v>
          </cell>
        </row>
        <row r="1067">
          <cell r="A1067">
            <v>1065</v>
          </cell>
          <cell r="C1067" t="str">
            <v>원토되메우기다지기기계</v>
          </cell>
          <cell r="D1067">
            <v>5087</v>
          </cell>
          <cell r="E1067">
            <v>0.68</v>
          </cell>
        </row>
        <row r="1068">
          <cell r="A1068">
            <v>1066</v>
          </cell>
          <cell r="C1068" t="str">
            <v>잔토처리기계(AS)0.7</v>
          </cell>
          <cell r="D1068">
            <v>15901</v>
          </cell>
          <cell r="E1068">
            <v>0.41</v>
          </cell>
        </row>
        <row r="1069">
          <cell r="A1069">
            <v>1067</v>
          </cell>
          <cell r="C1069" t="str">
            <v>잔토처리기계고사토0.7</v>
          </cell>
          <cell r="D1069">
            <v>11358</v>
          </cell>
          <cell r="E1069">
            <v>0.42</v>
          </cell>
        </row>
        <row r="1070">
          <cell r="A1070">
            <v>1068</v>
          </cell>
          <cell r="C1070" t="str">
            <v>잔토처리기계견질토0.4</v>
          </cell>
          <cell r="D1070">
            <v>2652</v>
          </cell>
          <cell r="E1070">
            <v>0.41</v>
          </cell>
        </row>
        <row r="1071">
          <cell r="A1071">
            <v>1069</v>
          </cell>
          <cell r="C1071" t="str">
            <v>잔토처리기계견질토0.4</v>
          </cell>
          <cell r="D1071">
            <v>2442</v>
          </cell>
          <cell r="E1071">
            <v>0.42</v>
          </cell>
        </row>
        <row r="1072">
          <cell r="A1072">
            <v>1070</v>
          </cell>
          <cell r="C1072" t="str">
            <v>잔토처리기계견질토0.4</v>
          </cell>
          <cell r="D1072">
            <v>1221</v>
          </cell>
          <cell r="E1072">
            <v>0.4</v>
          </cell>
        </row>
        <row r="1073">
          <cell r="A1073">
            <v>1071</v>
          </cell>
          <cell r="C1073" t="str">
            <v>잔토처리기계보통토0.4</v>
          </cell>
          <cell r="D1073">
            <v>881</v>
          </cell>
          <cell r="E1073">
            <v>0.42</v>
          </cell>
        </row>
        <row r="1074">
          <cell r="A1074">
            <v>1072</v>
          </cell>
          <cell r="C1074" t="str">
            <v>잔토처리기계보통토0.4</v>
          </cell>
          <cell r="D1074">
            <v>1158</v>
          </cell>
          <cell r="E1074">
            <v>0.4</v>
          </cell>
        </row>
        <row r="1075">
          <cell r="A1075">
            <v>1073</v>
          </cell>
          <cell r="C1075" t="str">
            <v>(AS)포장줄눈파기CUTTER</v>
          </cell>
          <cell r="D1075">
            <v>666</v>
          </cell>
          <cell r="E1075">
            <v>0.64</v>
          </cell>
        </row>
        <row r="1076">
          <cell r="A1076">
            <v>1074</v>
          </cell>
          <cell r="C1076" t="str">
            <v>포장파괴(AS)기계</v>
          </cell>
          <cell r="D1076">
            <v>13944</v>
          </cell>
          <cell r="E1076">
            <v>0.3</v>
          </cell>
        </row>
        <row r="1077">
          <cell r="A1077">
            <v>1075</v>
          </cell>
          <cell r="C1077" t="str">
            <v>기초잡석부설</v>
          </cell>
          <cell r="D1077">
            <v>29911</v>
          </cell>
          <cell r="E1077">
            <v>0.57999999999999996</v>
          </cell>
        </row>
        <row r="1078">
          <cell r="A1078">
            <v>1076</v>
          </cell>
          <cell r="C1078" t="str">
            <v>패드변압기1상30KVA기계화시공</v>
          </cell>
          <cell r="D1078">
            <v>140086</v>
          </cell>
          <cell r="E1078">
            <v>0.47</v>
          </cell>
        </row>
        <row r="1079">
          <cell r="A1079">
            <v>1077</v>
          </cell>
          <cell r="C1079" t="str">
            <v>패드변압기1상50KVA기계화시공</v>
          </cell>
          <cell r="D1079">
            <v>140086</v>
          </cell>
          <cell r="E1079">
            <v>0.47</v>
          </cell>
        </row>
        <row r="1080">
          <cell r="A1080">
            <v>1078</v>
          </cell>
          <cell r="C1080" t="str">
            <v>패드변압기1상75KVA기계화시공</v>
          </cell>
          <cell r="D1080">
            <v>190341</v>
          </cell>
          <cell r="E1080">
            <v>0.48</v>
          </cell>
        </row>
        <row r="1081">
          <cell r="A1081">
            <v>1079</v>
          </cell>
          <cell r="C1081" t="str">
            <v>패드변압기1상100KVA기계화시공</v>
          </cell>
          <cell r="D1081">
            <v>190341</v>
          </cell>
          <cell r="E1081">
            <v>0.48</v>
          </cell>
        </row>
        <row r="1082">
          <cell r="A1082">
            <v>1080</v>
          </cell>
          <cell r="C1082" t="str">
            <v>패드변압기1상150KVA기계화시공</v>
          </cell>
          <cell r="D1082">
            <v>273183</v>
          </cell>
          <cell r="E1082">
            <v>0.5</v>
          </cell>
        </row>
        <row r="1083">
          <cell r="A1083">
            <v>1081</v>
          </cell>
          <cell r="C1083" t="str">
            <v>패드변압기1상200KVA기계화시공</v>
          </cell>
          <cell r="D1083">
            <v>273183</v>
          </cell>
          <cell r="E1083">
            <v>0.5</v>
          </cell>
        </row>
        <row r="1084">
          <cell r="A1084">
            <v>1082</v>
          </cell>
          <cell r="C1084" t="str">
            <v>패드변압기3상75KVA기계화시공</v>
          </cell>
          <cell r="D1084">
            <v>190341</v>
          </cell>
          <cell r="E1084">
            <v>0.48</v>
          </cell>
        </row>
        <row r="1085">
          <cell r="A1085">
            <v>1083</v>
          </cell>
          <cell r="C1085" t="str">
            <v>패드변압기3상100KVA기계화시공</v>
          </cell>
          <cell r="D1085">
            <v>190341</v>
          </cell>
          <cell r="E1085">
            <v>0.48</v>
          </cell>
        </row>
        <row r="1086">
          <cell r="A1086">
            <v>1084</v>
          </cell>
          <cell r="C1086" t="str">
            <v>패드변압기3상150KVA기계화시공</v>
          </cell>
          <cell r="D1086">
            <v>273183</v>
          </cell>
          <cell r="E1086">
            <v>0.5</v>
          </cell>
        </row>
        <row r="1087">
          <cell r="A1087">
            <v>1085</v>
          </cell>
          <cell r="C1087" t="str">
            <v>패드변압기3상200KVA기계화시공</v>
          </cell>
          <cell r="D1087">
            <v>273183</v>
          </cell>
          <cell r="E1087">
            <v>0.5</v>
          </cell>
        </row>
        <row r="1088">
          <cell r="A1088">
            <v>1086</v>
          </cell>
          <cell r="C1088" t="str">
            <v>패드변압기3상300KVA기계화시공</v>
          </cell>
          <cell r="D1088">
            <v>295708</v>
          </cell>
          <cell r="E1088">
            <v>0.51</v>
          </cell>
        </row>
        <row r="1089">
          <cell r="A1089">
            <v>1087</v>
          </cell>
          <cell r="C1089" t="str">
            <v>조립식기초대단상</v>
          </cell>
          <cell r="D1089">
            <v>220272</v>
          </cell>
          <cell r="E1089">
            <v>0.59</v>
          </cell>
        </row>
        <row r="1090">
          <cell r="A1090">
            <v>1088</v>
          </cell>
          <cell r="C1090" t="str">
            <v>조립식기초대삼상</v>
          </cell>
          <cell r="D1090">
            <v>220272</v>
          </cell>
          <cell r="E1090">
            <v>0.59</v>
          </cell>
        </row>
        <row r="1091">
          <cell r="A1091">
            <v>1089</v>
          </cell>
        </row>
        <row r="1092">
          <cell r="A1092">
            <v>1090</v>
          </cell>
        </row>
        <row r="1093">
          <cell r="A1093">
            <v>1091</v>
          </cell>
        </row>
        <row r="1094">
          <cell r="A1094">
            <v>1092</v>
          </cell>
        </row>
        <row r="1095">
          <cell r="A1095">
            <v>1093</v>
          </cell>
        </row>
        <row r="1096">
          <cell r="A1096">
            <v>1094</v>
          </cell>
        </row>
        <row r="1097">
          <cell r="A1097">
            <v>1095</v>
          </cell>
        </row>
        <row r="1098">
          <cell r="A1098">
            <v>1096</v>
          </cell>
        </row>
        <row r="1099">
          <cell r="A1099">
            <v>1097</v>
          </cell>
        </row>
        <row r="1100">
          <cell r="A1100">
            <v>1098</v>
          </cell>
        </row>
        <row r="1101">
          <cell r="A1101">
            <v>1099</v>
          </cell>
        </row>
        <row r="1102">
          <cell r="A1102">
            <v>1100</v>
          </cell>
        </row>
        <row r="1103">
          <cell r="A1103">
            <v>1101</v>
          </cell>
        </row>
        <row r="1104">
          <cell r="A1104">
            <v>1102</v>
          </cell>
        </row>
        <row r="1105">
          <cell r="A1105">
            <v>1103</v>
          </cell>
          <cell r="B1105" t="str">
            <v>변 압 기 철 거</v>
          </cell>
        </row>
        <row r="1106">
          <cell r="A1106">
            <v>1104</v>
          </cell>
          <cell r="C1106" t="str">
            <v>패드변압기1상30KVA기계화시공</v>
          </cell>
          <cell r="D1106">
            <v>70043</v>
          </cell>
          <cell r="E1106">
            <v>0.47</v>
          </cell>
        </row>
        <row r="1107">
          <cell r="A1107">
            <v>1105</v>
          </cell>
          <cell r="C1107" t="str">
            <v>패드변압기1상50KVA기계화시공</v>
          </cell>
          <cell r="D1107">
            <v>70043</v>
          </cell>
          <cell r="E1107">
            <v>0.47</v>
          </cell>
        </row>
        <row r="1108">
          <cell r="A1108">
            <v>1106</v>
          </cell>
          <cell r="C1108" t="str">
            <v>패드변압기1상75KVA기계화시공</v>
          </cell>
          <cell r="D1108">
            <v>95170</v>
          </cell>
          <cell r="E1108">
            <v>0.48</v>
          </cell>
        </row>
        <row r="1109">
          <cell r="A1109">
            <v>1107</v>
          </cell>
          <cell r="C1109" t="str">
            <v>패드변압기1상100KVA기계화시공</v>
          </cell>
          <cell r="D1109">
            <v>95170</v>
          </cell>
          <cell r="E1109">
            <v>0.48</v>
          </cell>
        </row>
        <row r="1110">
          <cell r="A1110">
            <v>1108</v>
          </cell>
          <cell r="C1110" t="str">
            <v>패드변압기1상150KVA기계화시공</v>
          </cell>
          <cell r="D1110">
            <v>136591</v>
          </cell>
          <cell r="E1110">
            <v>0.5</v>
          </cell>
        </row>
        <row r="1111">
          <cell r="A1111">
            <v>1109</v>
          </cell>
          <cell r="C1111" t="str">
            <v>패드변압기1상200KVA기계화시공</v>
          </cell>
          <cell r="D1111">
            <v>136591</v>
          </cell>
          <cell r="E1111">
            <v>0.5</v>
          </cell>
        </row>
        <row r="1112">
          <cell r="A1112">
            <v>1110</v>
          </cell>
          <cell r="C1112" t="str">
            <v>패드변압기3상75KVA기계화시공</v>
          </cell>
          <cell r="D1112">
            <v>95170</v>
          </cell>
          <cell r="E1112">
            <v>0.48</v>
          </cell>
        </row>
        <row r="1113">
          <cell r="A1113">
            <v>1111</v>
          </cell>
          <cell r="C1113" t="str">
            <v>패드변압기3상100KVA기계화시공</v>
          </cell>
          <cell r="D1113">
            <v>95170</v>
          </cell>
          <cell r="E1113">
            <v>0.48</v>
          </cell>
        </row>
        <row r="1114">
          <cell r="A1114">
            <v>1112</v>
          </cell>
          <cell r="C1114" t="str">
            <v>패드변압기3상150KVA기계화시공</v>
          </cell>
          <cell r="D1114">
            <v>136591</v>
          </cell>
          <cell r="E1114">
            <v>0.5</v>
          </cell>
        </row>
        <row r="1115">
          <cell r="A1115">
            <v>1113</v>
          </cell>
          <cell r="C1115" t="str">
            <v>패드변압기3상200KVA기계화시공</v>
          </cell>
          <cell r="D1115">
            <v>136591</v>
          </cell>
          <cell r="E1115">
            <v>0.5</v>
          </cell>
        </row>
        <row r="1116">
          <cell r="A1116">
            <v>1114</v>
          </cell>
          <cell r="C1116" t="str">
            <v>패드변압기3상300KVA기계화시공</v>
          </cell>
          <cell r="D1116">
            <v>147854</v>
          </cell>
          <cell r="E1116">
            <v>0.51</v>
          </cell>
        </row>
        <row r="1117">
          <cell r="A1117">
            <v>1115</v>
          </cell>
          <cell r="C1117" t="str">
            <v>기초대(단상,3상)철거</v>
          </cell>
          <cell r="D1117">
            <v>110136</v>
          </cell>
          <cell r="E1117">
            <v>0.59</v>
          </cell>
        </row>
        <row r="1118">
          <cell r="A1118">
            <v>1116</v>
          </cell>
        </row>
        <row r="1119">
          <cell r="A1119">
            <v>1117</v>
          </cell>
        </row>
        <row r="1120">
          <cell r="A1120">
            <v>1118</v>
          </cell>
        </row>
        <row r="1121">
          <cell r="A1121">
            <v>1119</v>
          </cell>
        </row>
        <row r="1122">
          <cell r="A1122">
            <v>1120</v>
          </cell>
        </row>
        <row r="1123">
          <cell r="A1123">
            <v>1121</v>
          </cell>
        </row>
        <row r="1124">
          <cell r="A1124">
            <v>1122</v>
          </cell>
        </row>
        <row r="1125">
          <cell r="A1125">
            <v>1123</v>
          </cell>
          <cell r="B1125" t="str">
            <v>철 거 재 사 용</v>
          </cell>
        </row>
        <row r="1126">
          <cell r="A1126">
            <v>1124</v>
          </cell>
          <cell r="C1126" t="str">
            <v>패드변압기1상30KVA기계화시공</v>
          </cell>
          <cell r="D1126">
            <v>112068</v>
          </cell>
          <cell r="E1126">
            <v>0.47</v>
          </cell>
        </row>
        <row r="1127">
          <cell r="A1127">
            <v>1125</v>
          </cell>
          <cell r="C1127" t="str">
            <v>패드변압기1상50KVA기계화시공</v>
          </cell>
          <cell r="D1127">
            <v>112068</v>
          </cell>
          <cell r="E1127">
            <v>0.47</v>
          </cell>
        </row>
        <row r="1128">
          <cell r="A1128">
            <v>1126</v>
          </cell>
          <cell r="C1128" t="str">
            <v>패드변압기1상75KVA기계화시공</v>
          </cell>
          <cell r="D1128">
            <v>152272</v>
          </cell>
          <cell r="E1128">
            <v>0.48</v>
          </cell>
        </row>
        <row r="1129">
          <cell r="A1129">
            <v>1127</v>
          </cell>
          <cell r="C1129" t="str">
            <v>패드변압기1상100KVA기계화시공</v>
          </cell>
          <cell r="D1129">
            <v>152272</v>
          </cell>
          <cell r="E1129">
            <v>0.48</v>
          </cell>
        </row>
        <row r="1130">
          <cell r="A1130">
            <v>1128</v>
          </cell>
          <cell r="C1130" t="str">
            <v>패드변압기1상150KVA기계화시공</v>
          </cell>
          <cell r="D1130">
            <v>218546</v>
          </cell>
          <cell r="E1130">
            <v>0.5</v>
          </cell>
        </row>
        <row r="1131">
          <cell r="A1131">
            <v>1129</v>
          </cell>
          <cell r="C1131" t="str">
            <v>패드변압기1상200KVA기계화시공</v>
          </cell>
          <cell r="D1131">
            <v>218546</v>
          </cell>
          <cell r="E1131">
            <v>0.5</v>
          </cell>
        </row>
        <row r="1132">
          <cell r="A1132">
            <v>1130</v>
          </cell>
          <cell r="C1132" t="str">
            <v>패드변압기3상75KVA기계화시공</v>
          </cell>
          <cell r="D1132">
            <v>152272</v>
          </cell>
          <cell r="E1132">
            <v>0.48</v>
          </cell>
        </row>
        <row r="1133">
          <cell r="A1133">
            <v>1131</v>
          </cell>
          <cell r="C1133" t="str">
            <v>패드변압기3상100KVA기계화시공</v>
          </cell>
          <cell r="D1133">
            <v>152272</v>
          </cell>
          <cell r="E1133">
            <v>0.48</v>
          </cell>
        </row>
        <row r="1134">
          <cell r="A1134">
            <v>1132</v>
          </cell>
          <cell r="C1134" t="str">
            <v>패드변압기3상150KVA기계화시공</v>
          </cell>
          <cell r="D1134">
            <v>218456</v>
          </cell>
          <cell r="E1134">
            <v>0.5</v>
          </cell>
        </row>
        <row r="1135">
          <cell r="A1135">
            <v>1133</v>
          </cell>
          <cell r="C1135" t="str">
            <v>패드변압기3상200KVA기계화시공</v>
          </cell>
          <cell r="D1135">
            <v>218546</v>
          </cell>
          <cell r="E1135">
            <v>0.5</v>
          </cell>
        </row>
        <row r="1136">
          <cell r="A1136">
            <v>1134</v>
          </cell>
          <cell r="C1136" t="str">
            <v>패드변압기3상300KVA기계화시공</v>
          </cell>
          <cell r="D1136">
            <v>236566</v>
          </cell>
          <cell r="E1136">
            <v>0.51</v>
          </cell>
        </row>
        <row r="1137">
          <cell r="A1137">
            <v>1135</v>
          </cell>
          <cell r="C1137" t="str">
            <v>기초대단상철거재사용</v>
          </cell>
          <cell r="D1137">
            <v>176217</v>
          </cell>
          <cell r="E1137">
            <v>0.59</v>
          </cell>
        </row>
        <row r="1138">
          <cell r="A1138">
            <v>1136</v>
          </cell>
          <cell r="C1138" t="str">
            <v>기초대삼상철거재사용</v>
          </cell>
          <cell r="D1138">
            <v>176217</v>
          </cell>
          <cell r="E1138">
            <v>0.59</v>
          </cell>
        </row>
        <row r="1139">
          <cell r="A1139">
            <v>1137</v>
          </cell>
        </row>
        <row r="1140">
          <cell r="A1140">
            <v>1138</v>
          </cell>
        </row>
        <row r="1141">
          <cell r="A1141">
            <v>1139</v>
          </cell>
        </row>
        <row r="1142">
          <cell r="A1142">
            <v>1140</v>
          </cell>
        </row>
        <row r="1143">
          <cell r="A1143">
            <v>1141</v>
          </cell>
        </row>
        <row r="1144">
          <cell r="A1144">
            <v>1142</v>
          </cell>
        </row>
        <row r="1145">
          <cell r="A1145">
            <v>1143</v>
          </cell>
        </row>
        <row r="1146">
          <cell r="A1146">
            <v>1144</v>
          </cell>
        </row>
        <row r="1147">
          <cell r="A1147">
            <v>1145</v>
          </cell>
        </row>
        <row r="1148">
          <cell r="A1148">
            <v>1146</v>
          </cell>
        </row>
        <row r="1149">
          <cell r="A1149">
            <v>1147</v>
          </cell>
        </row>
        <row r="1150">
          <cell r="A1150">
            <v>1148</v>
          </cell>
        </row>
        <row r="1151">
          <cell r="A1151">
            <v>1149</v>
          </cell>
        </row>
        <row r="1152">
          <cell r="A1152">
            <v>1150</v>
          </cell>
        </row>
        <row r="1153">
          <cell r="A1153">
            <v>1151</v>
          </cell>
        </row>
        <row r="1154">
          <cell r="A1154">
            <v>1152</v>
          </cell>
        </row>
        <row r="1155">
          <cell r="A1155">
            <v>1153</v>
          </cell>
        </row>
        <row r="1156">
          <cell r="A1156">
            <v>1154</v>
          </cell>
        </row>
        <row r="1157">
          <cell r="A1157">
            <v>1155</v>
          </cell>
        </row>
        <row r="1158">
          <cell r="A1158">
            <v>1156</v>
          </cell>
        </row>
        <row r="1159">
          <cell r="A1159">
            <v>1157</v>
          </cell>
        </row>
        <row r="1160">
          <cell r="A1160">
            <v>1158</v>
          </cell>
        </row>
        <row r="1161">
          <cell r="A1161">
            <v>1159</v>
          </cell>
        </row>
        <row r="1162">
          <cell r="A1162">
            <v>1160</v>
          </cell>
        </row>
        <row r="1163">
          <cell r="A1163">
            <v>1161</v>
          </cell>
        </row>
        <row r="1164">
          <cell r="A1164">
            <v>1162</v>
          </cell>
        </row>
        <row r="1165">
          <cell r="A1165">
            <v>1163</v>
          </cell>
        </row>
        <row r="1166">
          <cell r="A1166">
            <v>1164</v>
          </cell>
        </row>
        <row r="1167">
          <cell r="A1167">
            <v>1165</v>
          </cell>
        </row>
        <row r="1168">
          <cell r="A1168">
            <v>1166</v>
          </cell>
        </row>
        <row r="1169">
          <cell r="A1169">
            <v>1167</v>
          </cell>
        </row>
        <row r="1170">
          <cell r="A1170">
            <v>1168</v>
          </cell>
        </row>
        <row r="1171">
          <cell r="A1171">
            <v>1169</v>
          </cell>
        </row>
        <row r="1172">
          <cell r="A1172">
            <v>1170</v>
          </cell>
        </row>
        <row r="1173">
          <cell r="A1173">
            <v>1171</v>
          </cell>
        </row>
        <row r="1174">
          <cell r="A1174">
            <v>1172</v>
          </cell>
        </row>
        <row r="1175">
          <cell r="A1175">
            <v>1173</v>
          </cell>
        </row>
        <row r="1176">
          <cell r="A1176">
            <v>1174</v>
          </cell>
        </row>
        <row r="1177">
          <cell r="A1177">
            <v>1175</v>
          </cell>
        </row>
        <row r="1178">
          <cell r="A1178">
            <v>1176</v>
          </cell>
        </row>
        <row r="1179">
          <cell r="A1179">
            <v>1177</v>
          </cell>
        </row>
        <row r="1180">
          <cell r="A1180">
            <v>1178</v>
          </cell>
        </row>
        <row r="1181">
          <cell r="A1181">
            <v>1179</v>
          </cell>
        </row>
        <row r="1182">
          <cell r="A1182">
            <v>1180</v>
          </cell>
        </row>
        <row r="1183">
          <cell r="A1183">
            <v>1181</v>
          </cell>
        </row>
        <row r="1184">
          <cell r="A1184">
            <v>1182</v>
          </cell>
        </row>
        <row r="1185">
          <cell r="A1185">
            <v>1183</v>
          </cell>
        </row>
        <row r="1186">
          <cell r="A1186">
            <v>1184</v>
          </cell>
        </row>
        <row r="1187">
          <cell r="A1187">
            <v>1185</v>
          </cell>
        </row>
        <row r="1188">
          <cell r="A1188">
            <v>1186</v>
          </cell>
        </row>
        <row r="1189">
          <cell r="A1189">
            <v>1187</v>
          </cell>
        </row>
        <row r="1190">
          <cell r="A1190">
            <v>1188</v>
          </cell>
        </row>
        <row r="1191">
          <cell r="A1191">
            <v>1189</v>
          </cell>
        </row>
        <row r="1192">
          <cell r="A1192">
            <v>1190</v>
          </cell>
        </row>
        <row r="1193">
          <cell r="A1193">
            <v>1191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000"/>
      <sheetName val="VXXX"/>
      <sheetName val="DW"/>
      <sheetName val="Sheet1"/>
      <sheetName val="704SUN"/>
      <sheetName val="data"/>
      <sheetName val="전력구구조물산근"/>
      <sheetName val="setup"/>
      <sheetName val="Data Vol"/>
      <sheetName val="정부노임단가"/>
      <sheetName val="공통(20-91)"/>
      <sheetName val="중기일위대가"/>
      <sheetName val="노임단가"/>
      <sheetName val="설계서(설치)"/>
      <sheetName val="플랜트 설치"/>
      <sheetName val="오산갈곳"/>
      <sheetName val="Sheet17"/>
      <sheetName val="심사계산"/>
      <sheetName val="심사물량"/>
      <sheetName val="L형측구단위수량"/>
      <sheetName val="L형측구연장조서"/>
      <sheetName val="도로경계블럭단위수량"/>
      <sheetName val="도로경계블럭단위토공"/>
      <sheetName val="날개벽수량표"/>
      <sheetName val="부하계산서"/>
      <sheetName val="FOOTING단면력"/>
      <sheetName val="인계"/>
      <sheetName val="ABUT수량-A1"/>
      <sheetName val="집수정단"/>
      <sheetName val="하천제원"/>
      <sheetName val="지구단위계획"/>
      <sheetName val="범용개발순소요비용"/>
      <sheetName val="토공A"/>
      <sheetName val="바닥판"/>
      <sheetName val="COPING"/>
      <sheetName val="일위대가시트"/>
      <sheetName val="NO.3.PTA PLANT SD COST"/>
      <sheetName val="Macro(차단기)"/>
    </sheetNames>
    <sheetDataSet>
      <sheetData sheetId="0">
        <row r="1">
          <cell r="A1" t="str">
            <v xml:space="preserve">1018A </v>
          </cell>
        </row>
      </sheetData>
      <sheetData sheetId="1"/>
      <sheetData sheetId="2" refreshError="1"/>
      <sheetData sheetId="3"/>
      <sheetData sheetId="4" refreshError="1">
        <row r="1">
          <cell r="A1" t="str">
            <v xml:space="preserve">1018A </v>
          </cell>
          <cell r="B1" t="str">
            <v xml:space="preserve">OPT SBUS SFE FWSCSI ADAPTER </v>
          </cell>
          <cell r="C1">
            <v>1424</v>
          </cell>
          <cell r="D1" t="str">
            <v xml:space="preserve">A </v>
          </cell>
        </row>
        <row r="2">
          <cell r="A2" t="str">
            <v xml:space="preserve">1032A </v>
          </cell>
          <cell r="B2" t="str">
            <v xml:space="preserve">OPT INT PCI 10/100BASET NIC </v>
          </cell>
          <cell r="C2">
            <v>1294</v>
          </cell>
          <cell r="D2" t="str">
            <v xml:space="preserve">A </v>
          </cell>
        </row>
        <row r="3">
          <cell r="A3" t="str">
            <v xml:space="preserve">1033A </v>
          </cell>
          <cell r="B3" t="str">
            <v xml:space="preserve">OPT INT PCI 10/100BASET NIC </v>
          </cell>
          <cell r="C3">
            <v>904</v>
          </cell>
          <cell r="D3" t="str">
            <v xml:space="preserve">A </v>
          </cell>
        </row>
        <row r="4">
          <cell r="A4" t="str">
            <v xml:space="preserve">1034A </v>
          </cell>
          <cell r="B4" t="str">
            <v xml:space="preserve">OPT QFE PCI CARD W/SW </v>
          </cell>
          <cell r="C4">
            <v>2334</v>
          </cell>
          <cell r="D4" t="str">
            <v xml:space="preserve">A </v>
          </cell>
        </row>
        <row r="5">
          <cell r="A5" t="str">
            <v xml:space="preserve">1040A </v>
          </cell>
          <cell r="B5" t="str">
            <v xml:space="preserve">OPT SBUS GIGABIT ETHERNET 2.0/SW </v>
          </cell>
          <cell r="C5">
            <v>2984</v>
          </cell>
          <cell r="D5" t="str">
            <v xml:space="preserve">A </v>
          </cell>
        </row>
        <row r="6">
          <cell r="A6" t="str">
            <v xml:space="preserve">1049A </v>
          </cell>
          <cell r="B6" t="str">
            <v xml:space="preserve">OPT QUAD FASTETHERNET W/SW </v>
          </cell>
          <cell r="C6">
            <v>2594</v>
          </cell>
          <cell r="D6" t="str">
            <v xml:space="preserve">A </v>
          </cell>
        </row>
        <row r="7">
          <cell r="A7" t="str">
            <v xml:space="preserve">1059A </v>
          </cell>
          <cell r="B7" t="str">
            <v xml:space="preserve">OPT SBUS FASTETHERNET 2.0/SW </v>
          </cell>
          <cell r="C7">
            <v>1034</v>
          </cell>
          <cell r="D7" t="str">
            <v xml:space="preserve">A </v>
          </cell>
        </row>
        <row r="8">
          <cell r="A8" t="str">
            <v xml:space="preserve">1060A </v>
          </cell>
          <cell r="B8" t="str">
            <v xml:space="preserve">OPT SBUS SUNATM155/MFIBER S/SW </v>
          </cell>
          <cell r="C8">
            <v>1684</v>
          </cell>
          <cell r="D8" t="str">
            <v xml:space="preserve">A </v>
          </cell>
        </row>
        <row r="9">
          <cell r="A9" t="str">
            <v xml:space="preserve">1061A </v>
          </cell>
          <cell r="B9" t="str">
            <v xml:space="preserve">OPT SBUS SUNATM155/UTP5 W/SW </v>
          </cell>
          <cell r="C9">
            <v>1294</v>
          </cell>
          <cell r="D9" t="str">
            <v xml:space="preserve">A </v>
          </cell>
        </row>
        <row r="10">
          <cell r="A10" t="str">
            <v xml:space="preserve">1062A </v>
          </cell>
          <cell r="B10" t="str">
            <v xml:space="preserve">OPT SBUS F/W DWIS/S ADAPTER </v>
          </cell>
          <cell r="C10">
            <v>1684</v>
          </cell>
          <cell r="D10" t="str">
            <v xml:space="preserve">A </v>
          </cell>
        </row>
        <row r="11">
          <cell r="A11" t="str">
            <v xml:space="preserve">1063A </v>
          </cell>
          <cell r="B11" t="str">
            <v xml:space="preserve">OPT SBUS F/W SWIS/S ADAPTER </v>
          </cell>
          <cell r="C11">
            <v>1554</v>
          </cell>
          <cell r="D11" t="str">
            <v xml:space="preserve">A </v>
          </cell>
        </row>
        <row r="12">
          <cell r="A12" t="str">
            <v xml:space="preserve">1064A </v>
          </cell>
          <cell r="B12" t="str">
            <v xml:space="preserve">OPT SBUS SUNATM622/MFIBER W/SW </v>
          </cell>
          <cell r="C12">
            <v>6494</v>
          </cell>
          <cell r="D12" t="str">
            <v xml:space="preserve">A </v>
          </cell>
        </row>
        <row r="13">
          <cell r="A13" t="str">
            <v xml:space="preserve">1065A </v>
          </cell>
          <cell r="B13" t="str">
            <v xml:space="preserve">OPT ULTRA DWIS/S HOST ADAPTER </v>
          </cell>
          <cell r="C13">
            <v>1684</v>
          </cell>
          <cell r="D13" t="str">
            <v xml:space="preserve">A </v>
          </cell>
        </row>
        <row r="14">
          <cell r="A14" t="str">
            <v xml:space="preserve">1066A </v>
          </cell>
          <cell r="B14" t="str">
            <v xml:space="preserve">OPT PCI SUNATM/P-155MMF W/SW </v>
          </cell>
          <cell r="C14">
            <v>1424</v>
          </cell>
          <cell r="D14" t="str">
            <v xml:space="preserve">A </v>
          </cell>
        </row>
        <row r="15">
          <cell r="A15" t="str">
            <v xml:space="preserve">1067A </v>
          </cell>
          <cell r="B15" t="str">
            <v xml:space="preserve">OPT PCI SUNATM/P-155UTP W/SW </v>
          </cell>
          <cell r="C15">
            <v>1164</v>
          </cell>
          <cell r="D15" t="str">
            <v xml:space="preserve">A </v>
          </cell>
        </row>
        <row r="16">
          <cell r="A16" t="str">
            <v xml:space="preserve">1068A </v>
          </cell>
          <cell r="B16" t="str">
            <v xml:space="preserve">OPT PCI SUNATM/P-622MMF W/SW </v>
          </cell>
          <cell r="C16">
            <v>5194</v>
          </cell>
          <cell r="D16" t="str">
            <v xml:space="preserve">A </v>
          </cell>
        </row>
        <row r="17">
          <cell r="A17" t="str">
            <v xml:space="preserve">1070A </v>
          </cell>
          <cell r="B17" t="str">
            <v xml:space="preserve">HIPPI/P 1.0 Interface board </v>
          </cell>
          <cell r="C17">
            <v>13000</v>
          </cell>
          <cell r="D17" t="str">
            <v xml:space="preserve">A </v>
          </cell>
        </row>
        <row r="18">
          <cell r="A18" t="str">
            <v xml:space="preserve">1076A </v>
          </cell>
          <cell r="B18" t="str">
            <v xml:space="preserve">A7000 SCSI ADAPT KIT W/RAID A+ </v>
          </cell>
          <cell r="C18">
            <v>0</v>
          </cell>
          <cell r="D18" t="str">
            <v xml:space="preserve">D </v>
          </cell>
        </row>
        <row r="19">
          <cell r="A19" t="str">
            <v xml:space="preserve">1140A </v>
          </cell>
          <cell r="B19" t="str">
            <v xml:space="preserve">OPT SBUS GIGABIT ETHERNET 2.0/SW </v>
          </cell>
          <cell r="C19">
            <v>2984</v>
          </cell>
          <cell r="D19" t="str">
            <v xml:space="preserve">A </v>
          </cell>
        </row>
        <row r="20">
          <cell r="A20" t="str">
            <v xml:space="preserve">1190A </v>
          </cell>
          <cell r="B20" t="str">
            <v xml:space="preserve">OPT PROCESSOR US 250MHZ/1MB </v>
          </cell>
          <cell r="C20">
            <v>3497</v>
          </cell>
          <cell r="D20" t="str">
            <v xml:space="preserve">H </v>
          </cell>
        </row>
        <row r="21">
          <cell r="A21" t="str">
            <v xml:space="preserve">1191A </v>
          </cell>
          <cell r="B21" t="str">
            <v xml:space="preserve">OPT PROCESSOR US 300MHZ/2MB </v>
          </cell>
          <cell r="C21">
            <v>8450</v>
          </cell>
          <cell r="D21" t="str">
            <v xml:space="preserve">H </v>
          </cell>
        </row>
        <row r="22">
          <cell r="A22" t="str">
            <v xml:space="preserve">1194A </v>
          </cell>
          <cell r="B22" t="str">
            <v xml:space="preserve">Opt 400MHz/2MB processor </v>
          </cell>
          <cell r="C22">
            <v>8775</v>
          </cell>
          <cell r="D22" t="str">
            <v xml:space="preserve">H </v>
          </cell>
        </row>
        <row r="23">
          <cell r="A23" t="str">
            <v xml:space="preserve">2077A </v>
          </cell>
          <cell r="B23" t="str">
            <v xml:space="preserve">Metro Remote Dual Copy HW </v>
          </cell>
          <cell r="C23">
            <v>111816</v>
          </cell>
          <cell r="D23" t="str">
            <v xml:space="preserve">A </v>
          </cell>
        </row>
        <row r="24">
          <cell r="A24" t="str">
            <v xml:space="preserve">2230A </v>
          </cell>
          <cell r="B24" t="str">
            <v xml:space="preserve">OPT 250MHZ CPU W/1MB FOR E450 </v>
          </cell>
          <cell r="C24">
            <v>3632</v>
          </cell>
          <cell r="D24" t="str">
            <v xml:space="preserve">H </v>
          </cell>
        </row>
        <row r="25">
          <cell r="A25" t="str">
            <v xml:space="preserve">2240A </v>
          </cell>
          <cell r="B25" t="str">
            <v xml:space="preserve">OPT 300MHZ CPU W/2MB FOR E450 </v>
          </cell>
          <cell r="C25">
            <v>8450</v>
          </cell>
          <cell r="D25" t="str">
            <v xml:space="preserve">H </v>
          </cell>
        </row>
        <row r="26">
          <cell r="A26" t="str">
            <v xml:space="preserve">2244A </v>
          </cell>
          <cell r="B26" t="str">
            <v xml:space="preserve">OPT 400MHZ CPU W/4MB FOR E450 </v>
          </cell>
          <cell r="C26">
            <v>11050</v>
          </cell>
          <cell r="D26" t="str">
            <v xml:space="preserve">H </v>
          </cell>
        </row>
        <row r="27">
          <cell r="A27" t="str">
            <v xml:space="preserve">250M9-100-W999 </v>
          </cell>
          <cell r="B27" t="str">
            <v xml:space="preserve">E250 SUPPLEMENT CD </v>
          </cell>
          <cell r="C27">
            <v>0</v>
          </cell>
          <cell r="D27" t="str">
            <v xml:space="preserve">D </v>
          </cell>
        </row>
        <row r="28">
          <cell r="A28" t="str">
            <v xml:space="preserve">2550A </v>
          </cell>
          <cell r="B28" t="str">
            <v xml:space="preserve">OPT PROCESSOR US 250MHZ/4MB </v>
          </cell>
          <cell r="C28">
            <v>24000</v>
          </cell>
          <cell r="D28" t="str">
            <v xml:space="preserve">A </v>
          </cell>
        </row>
        <row r="29">
          <cell r="A29" t="str">
            <v xml:space="preserve">2560A </v>
          </cell>
          <cell r="B29" t="str">
            <v xml:space="preserve">OPT PROCESSOR US 336/333MHZ/4M </v>
          </cell>
          <cell r="C29">
            <v>28500</v>
          </cell>
          <cell r="D29" t="str">
            <v xml:space="preserve">A </v>
          </cell>
        </row>
        <row r="30">
          <cell r="A30" t="str">
            <v xml:space="preserve">2570A </v>
          </cell>
          <cell r="B30" t="str">
            <v xml:space="preserve">OPT PROCESSOR US 400-MHZ/4MB </v>
          </cell>
          <cell r="C30">
            <v>25500</v>
          </cell>
          <cell r="D30" t="str">
            <v xml:space="preserve">A </v>
          </cell>
        </row>
        <row r="31">
          <cell r="A31" t="str">
            <v xml:space="preserve">2580A </v>
          </cell>
          <cell r="B31" t="str">
            <v xml:space="preserve">OPT PROCESSOR US 400-MHZ/8MB </v>
          </cell>
          <cell r="C31">
            <v>26250</v>
          </cell>
          <cell r="D31" t="str">
            <v xml:space="preserve">A </v>
          </cell>
        </row>
        <row r="32">
          <cell r="A32" t="str">
            <v xml:space="preserve">2602A </v>
          </cell>
          <cell r="B32" t="str">
            <v xml:space="preserve">OPT INT CPU/MEM BD FOR EXX00 </v>
          </cell>
          <cell r="C32">
            <v>13500</v>
          </cell>
          <cell r="D32" t="str">
            <v xml:space="preserve">A </v>
          </cell>
        </row>
        <row r="33">
          <cell r="A33" t="str">
            <v xml:space="preserve">2612A </v>
          </cell>
          <cell r="B33" t="str">
            <v xml:space="preserve">OPT INT I/O BD EXX00 W/FC-AL </v>
          </cell>
          <cell r="C33">
            <v>9750</v>
          </cell>
          <cell r="D33" t="str">
            <v xml:space="preserve">A </v>
          </cell>
        </row>
        <row r="34">
          <cell r="A34" t="str">
            <v xml:space="preserve">2622A </v>
          </cell>
          <cell r="B34" t="str">
            <v xml:space="preserve">OPT INT GRAPHICS I/O BD EXX00 </v>
          </cell>
          <cell r="C34">
            <v>10500</v>
          </cell>
          <cell r="D34" t="str">
            <v xml:space="preserve">A </v>
          </cell>
        </row>
        <row r="35">
          <cell r="A35" t="str">
            <v xml:space="preserve">2632A </v>
          </cell>
          <cell r="B35" t="str">
            <v xml:space="preserve">OPT INT PCI I/O BD FOR EXX00 </v>
          </cell>
          <cell r="C35">
            <v>12000</v>
          </cell>
          <cell r="D35" t="str">
            <v xml:space="preserve">A </v>
          </cell>
        </row>
        <row r="36">
          <cell r="A36" t="str">
            <v xml:space="preserve">2652A </v>
          </cell>
          <cell r="B36" t="str">
            <v xml:space="preserve">OPTIONAL FC-AL INTERFACE BOARD </v>
          </cell>
          <cell r="C36">
            <v>2250</v>
          </cell>
          <cell r="D36" t="str">
            <v xml:space="preserve">A </v>
          </cell>
        </row>
        <row r="37">
          <cell r="A37" t="str">
            <v xml:space="preserve">2721A </v>
          </cell>
          <cell r="B37" t="str">
            <v xml:space="preserve">E10000 CONTROL BOARD, ETH HUB. </v>
          </cell>
          <cell r="C37">
            <v>32000</v>
          </cell>
          <cell r="D37" t="str">
            <v xml:space="preserve">A </v>
          </cell>
        </row>
        <row r="38">
          <cell r="A38" t="str">
            <v xml:space="preserve">2722A </v>
          </cell>
          <cell r="B38" t="str">
            <v xml:space="preserve">E10000 CONTROL BOARD, ETH HUB. </v>
          </cell>
          <cell r="C38">
            <v>32000</v>
          </cell>
          <cell r="D38" t="str">
            <v xml:space="preserve">A </v>
          </cell>
        </row>
        <row r="39">
          <cell r="A39" t="str">
            <v xml:space="preserve">2730A </v>
          </cell>
          <cell r="B39" t="str">
            <v xml:space="preserve">E10000 I/O BOARD </v>
          </cell>
          <cell r="C39">
            <v>12000</v>
          </cell>
          <cell r="D39" t="str">
            <v xml:space="preserve">A </v>
          </cell>
        </row>
        <row r="40">
          <cell r="A40" t="str">
            <v xml:space="preserve">2731A </v>
          </cell>
          <cell r="B40" t="str">
            <v xml:space="preserve">E10000 PCI MODULE </v>
          </cell>
          <cell r="C40">
            <v>16000</v>
          </cell>
          <cell r="D40" t="str">
            <v xml:space="preserve">A </v>
          </cell>
        </row>
        <row r="41">
          <cell r="A41" t="str">
            <v xml:space="preserve">2753A </v>
          </cell>
          <cell r="B41" t="str">
            <v xml:space="preserve">E10000 Sys. Service Processor </v>
          </cell>
          <cell r="C41">
            <v>16800</v>
          </cell>
          <cell r="D41" t="str">
            <v xml:space="preserve">A </v>
          </cell>
        </row>
        <row r="42">
          <cell r="A42" t="str">
            <v xml:space="preserve">2754A </v>
          </cell>
          <cell r="B42" t="str">
            <v xml:space="preserve">E10000 Sys. Service Processor </v>
          </cell>
          <cell r="C42">
            <v>16800</v>
          </cell>
          <cell r="D42" t="str">
            <v xml:space="preserve">A </v>
          </cell>
        </row>
        <row r="43">
          <cell r="A43" t="str">
            <v xml:space="preserve">2755A </v>
          </cell>
          <cell r="B43" t="str">
            <v xml:space="preserve">E10000 Sys. Service Processor </v>
          </cell>
          <cell r="C43">
            <v>21700</v>
          </cell>
          <cell r="D43" t="str">
            <v xml:space="preserve">A </v>
          </cell>
        </row>
        <row r="44">
          <cell r="A44" t="str">
            <v xml:space="preserve">2761A </v>
          </cell>
          <cell r="B44" t="str">
            <v xml:space="preserve">E10000 System Board (empty) </v>
          </cell>
          <cell r="C44">
            <v>96000</v>
          </cell>
          <cell r="D44" t="str">
            <v xml:space="preserve">A </v>
          </cell>
        </row>
        <row r="45">
          <cell r="A45" t="str">
            <v xml:space="preserve">3655A </v>
          </cell>
          <cell r="B45" t="str">
            <v xml:space="preserve">TURBOGXPLUS CARD W/CABLES, DOC </v>
          </cell>
          <cell r="C45">
            <v>1162</v>
          </cell>
          <cell r="D45" t="str">
            <v xml:space="preserve">H </v>
          </cell>
        </row>
        <row r="46">
          <cell r="A46" t="str">
            <v xml:space="preserve">3666A </v>
          </cell>
          <cell r="B46" t="str">
            <v xml:space="preserve">ELITE3D M6 HORIZ. W/CBL </v>
          </cell>
          <cell r="C46">
            <v>6993</v>
          </cell>
          <cell r="D46" t="str">
            <v xml:space="preserve">H </v>
          </cell>
        </row>
        <row r="47">
          <cell r="A47" t="str">
            <v xml:space="preserve">3667A </v>
          </cell>
          <cell r="B47" t="str">
            <v xml:space="preserve">ELITE3D M6 HORIZ. W/CBL </v>
          </cell>
          <cell r="C47">
            <v>3894</v>
          </cell>
          <cell r="D47" t="str">
            <v xml:space="preserve">H </v>
          </cell>
        </row>
        <row r="48">
          <cell r="A48" t="str">
            <v xml:space="preserve">3668A </v>
          </cell>
          <cell r="B48" t="str">
            <v xml:space="preserve">PGX32 CARD W/VIDEO ADAPTOR </v>
          </cell>
          <cell r="C48">
            <v>398</v>
          </cell>
          <cell r="D48" t="str">
            <v xml:space="preserve">H </v>
          </cell>
        </row>
        <row r="49">
          <cell r="A49" t="str">
            <v xml:space="preserve">3669A </v>
          </cell>
          <cell r="B49" t="str">
            <v xml:space="preserve">CREATOR SERIES 1, HORIZONTAL </v>
          </cell>
          <cell r="C49">
            <v>1113</v>
          </cell>
          <cell r="D49" t="str">
            <v xml:space="preserve">H </v>
          </cell>
        </row>
        <row r="50">
          <cell r="A50" t="str">
            <v xml:space="preserve">3671A </v>
          </cell>
          <cell r="B50" t="str">
            <v xml:space="preserve">CREATOR3D SERIES 3, HORIZONTAL </v>
          </cell>
          <cell r="C50">
            <v>1034</v>
          </cell>
          <cell r="D50" t="str">
            <v xml:space="preserve">H </v>
          </cell>
        </row>
        <row r="51">
          <cell r="A51" t="str">
            <v xml:space="preserve">3675A </v>
          </cell>
          <cell r="B51" t="str">
            <v xml:space="preserve">CREATOR3D SERIES 2, HORIZONTAL </v>
          </cell>
          <cell r="C51">
            <v>1673</v>
          </cell>
          <cell r="D51" t="str">
            <v xml:space="preserve">H </v>
          </cell>
        </row>
        <row r="52">
          <cell r="A52" t="str">
            <v xml:space="preserve">3800A </v>
          </cell>
          <cell r="B52" t="str">
            <v xml:space="preserve">OPT PWR CORD FOR ENTERPR. (US) </v>
          </cell>
          <cell r="C52">
            <v>0</v>
          </cell>
          <cell r="D52" t="str">
            <v xml:space="preserve">D </v>
          </cell>
        </row>
        <row r="53">
          <cell r="A53" t="str">
            <v xml:space="preserve">3840A </v>
          </cell>
          <cell r="B53" t="str">
            <v xml:space="preserve">SCSI CABLE,68P-68P,12M </v>
          </cell>
          <cell r="C53">
            <v>270</v>
          </cell>
          <cell r="D53" t="str">
            <v xml:space="preserve">A </v>
          </cell>
        </row>
        <row r="54">
          <cell r="A54" t="str">
            <v xml:space="preserve">3841A </v>
          </cell>
          <cell r="B54" t="str">
            <v xml:space="preserve">SCSI CABLE,IBM RS/6000,68P-68P </v>
          </cell>
          <cell r="C54">
            <v>270</v>
          </cell>
          <cell r="D54" t="str">
            <v xml:space="preserve">A </v>
          </cell>
        </row>
        <row r="55">
          <cell r="A55" t="str">
            <v xml:space="preserve">3842A </v>
          </cell>
          <cell r="B55" t="str">
            <v xml:space="preserve">BMC CABLE PAIR, 0.5M </v>
          </cell>
          <cell r="C55">
            <v>144</v>
          </cell>
          <cell r="D55" t="str">
            <v xml:space="preserve">A </v>
          </cell>
        </row>
        <row r="56">
          <cell r="A56" t="str">
            <v xml:space="preserve">3843A </v>
          </cell>
          <cell r="B56" t="str">
            <v xml:space="preserve">BMC CABLE PAIR, 10M </v>
          </cell>
          <cell r="C56">
            <v>486</v>
          </cell>
          <cell r="D56" t="str">
            <v xml:space="preserve">A </v>
          </cell>
        </row>
        <row r="57">
          <cell r="A57" t="str">
            <v xml:space="preserve">3844A </v>
          </cell>
          <cell r="B57" t="str">
            <v xml:space="preserve">BMC CABLE PAIR, 20M </v>
          </cell>
          <cell r="C57">
            <v>684</v>
          </cell>
          <cell r="D57" t="str">
            <v xml:space="preserve">A </v>
          </cell>
        </row>
        <row r="58">
          <cell r="A58" t="str">
            <v xml:space="preserve">3845A </v>
          </cell>
          <cell r="B58" t="str">
            <v xml:space="preserve">BMC CABLE PAIR, 30M </v>
          </cell>
          <cell r="C58">
            <v>882</v>
          </cell>
          <cell r="D58" t="str">
            <v xml:space="preserve">A </v>
          </cell>
        </row>
        <row r="59">
          <cell r="A59" t="str">
            <v xml:space="preserve">3846A </v>
          </cell>
          <cell r="B59" t="str">
            <v xml:space="preserve">ESCON CABLE, 13M </v>
          </cell>
          <cell r="C59">
            <v>252</v>
          </cell>
          <cell r="D59" t="str">
            <v xml:space="preserve">A </v>
          </cell>
        </row>
        <row r="60">
          <cell r="A60" t="str">
            <v xml:space="preserve">3847A </v>
          </cell>
          <cell r="B60" t="str">
            <v xml:space="preserve">ESCON CABLE, 31M </v>
          </cell>
          <cell r="C60">
            <v>558</v>
          </cell>
          <cell r="D60" t="str">
            <v xml:space="preserve">A </v>
          </cell>
        </row>
        <row r="61">
          <cell r="A61" t="str">
            <v xml:space="preserve">3848A </v>
          </cell>
          <cell r="B61" t="str">
            <v xml:space="preserve">OPT PWR CORD F. ENTERPR. (INT) </v>
          </cell>
          <cell r="C61">
            <v>0</v>
          </cell>
          <cell r="D61" t="str">
            <v xml:space="preserve">D </v>
          </cell>
        </row>
        <row r="62">
          <cell r="A62" t="str">
            <v xml:space="preserve">3851A </v>
          </cell>
          <cell r="B62" t="str">
            <v xml:space="preserve">E10000 POWER CORD, (INT'L) </v>
          </cell>
          <cell r="C62">
            <v>0</v>
          </cell>
          <cell r="D62" t="str">
            <v xml:space="preserve">D </v>
          </cell>
        </row>
        <row r="63">
          <cell r="A63" t="str">
            <v xml:space="preserve">3858A </v>
          </cell>
          <cell r="B63" t="str">
            <v xml:space="preserve">U.S. POWER CORD FOR STOREDGE </v>
          </cell>
          <cell r="C63">
            <v>0</v>
          </cell>
          <cell r="D63" t="str">
            <v xml:space="preserve">D </v>
          </cell>
        </row>
        <row r="64">
          <cell r="A64" t="str">
            <v xml:space="preserve">3859A </v>
          </cell>
          <cell r="B64" t="str">
            <v xml:space="preserve">INTL. POWER CORD FOR STOREDGE </v>
          </cell>
          <cell r="C64">
            <v>0</v>
          </cell>
          <cell r="D64" t="str">
            <v xml:space="preserve">D </v>
          </cell>
        </row>
        <row r="65">
          <cell r="A65" t="str">
            <v xml:space="preserve">3865A </v>
          </cell>
          <cell r="B65" t="str">
            <v xml:space="preserve">E10000 PWR CORD (14FT),FOR N.A </v>
          </cell>
          <cell r="C65">
            <v>0</v>
          </cell>
          <cell r="D65" t="str">
            <v xml:space="preserve">D </v>
          </cell>
        </row>
        <row r="66">
          <cell r="A66" t="str">
            <v xml:space="preserve">3872A </v>
          </cell>
          <cell r="B66" t="str">
            <v xml:space="preserve">VIDEO CONNECTOR ADAPTER HD-15 </v>
          </cell>
          <cell r="C66">
            <v>47</v>
          </cell>
          <cell r="D66" t="str">
            <v xml:space="preserve">H </v>
          </cell>
        </row>
        <row r="67">
          <cell r="A67" t="str">
            <v xml:space="preserve">3875A </v>
          </cell>
          <cell r="B67" t="str">
            <v xml:space="preserve">E10000 AC INPUT MODULE </v>
          </cell>
          <cell r="C67">
            <v>4800</v>
          </cell>
          <cell r="D67" t="str">
            <v xml:space="preserve">A </v>
          </cell>
        </row>
        <row r="68">
          <cell r="A68" t="str">
            <v xml:space="preserve">5162A </v>
          </cell>
          <cell r="B68" t="str">
            <v xml:space="preserve">OPT INT DISKBD 8GB/7200 USCSI </v>
          </cell>
          <cell r="C68">
            <v>5550</v>
          </cell>
          <cell r="D68" t="str">
            <v xml:space="preserve">A </v>
          </cell>
        </row>
        <row r="69">
          <cell r="A69" t="str">
            <v xml:space="preserve">5164A </v>
          </cell>
          <cell r="B69" t="str">
            <v xml:space="preserve">OPT INT DISKBD 36.4GB/10000 USCSI </v>
          </cell>
          <cell r="C69">
            <v>5550</v>
          </cell>
          <cell r="D69" t="str">
            <v xml:space="preserve">A </v>
          </cell>
        </row>
        <row r="70">
          <cell r="A70" t="str">
            <v xml:space="preserve">5214A </v>
          </cell>
          <cell r="B70" t="str">
            <v xml:space="preserve">OPT INT DISK 4.2GB/7200 USCSI </v>
          </cell>
          <cell r="C70">
            <v>1015</v>
          </cell>
          <cell r="D70" t="str">
            <v xml:space="preserve">H </v>
          </cell>
        </row>
        <row r="71">
          <cell r="A71" t="str">
            <v xml:space="preserve">5228A </v>
          </cell>
          <cell r="B71" t="str">
            <v xml:space="preserve">OPT INT DISK 4GB/10000 USCSI </v>
          </cell>
          <cell r="C71">
            <v>1365</v>
          </cell>
          <cell r="D71" t="str">
            <v xml:space="preserve">H </v>
          </cell>
        </row>
        <row r="72">
          <cell r="A72" t="str">
            <v xml:space="preserve">5229A </v>
          </cell>
          <cell r="B72" t="str">
            <v xml:space="preserve">OPT INT DISK 9.1GB/7200 USCSI </v>
          </cell>
          <cell r="C72">
            <v>1484</v>
          </cell>
          <cell r="D72" t="str">
            <v xml:space="preserve">H </v>
          </cell>
        </row>
        <row r="73">
          <cell r="A73" t="str">
            <v xml:space="preserve">5230A </v>
          </cell>
          <cell r="B73" t="str">
            <v xml:space="preserve">9GB, 7200RPM, ULTRASCSI DRIVE </v>
          </cell>
          <cell r="C73">
            <v>2030</v>
          </cell>
          <cell r="D73" t="str">
            <v xml:space="preserve">H </v>
          </cell>
        </row>
        <row r="74">
          <cell r="A74" t="str">
            <v xml:space="preserve">5232A </v>
          </cell>
          <cell r="B74" t="str">
            <v xml:space="preserve">OPT INT DISK 18.2GB/7200 USCSI </v>
          </cell>
          <cell r="C74">
            <v>2660</v>
          </cell>
          <cell r="D74" t="str">
            <v xml:space="preserve">H </v>
          </cell>
        </row>
        <row r="75">
          <cell r="A75" t="str">
            <v xml:space="preserve">5233A </v>
          </cell>
          <cell r="B75" t="str">
            <v xml:space="preserve">OPT INT DISK 18.2GB/7200 USCSI </v>
          </cell>
          <cell r="C75">
            <v>3640</v>
          </cell>
          <cell r="D75" t="str">
            <v xml:space="preserve">H </v>
          </cell>
        </row>
        <row r="76">
          <cell r="A76" t="str">
            <v xml:space="preserve">5234A </v>
          </cell>
          <cell r="B76" t="str">
            <v xml:space="preserve">OPT INT DISK 9.1GB/10K USCSI </v>
          </cell>
          <cell r="C76">
            <v>1715</v>
          </cell>
          <cell r="D76" t="str">
            <v xml:space="preserve">H </v>
          </cell>
        </row>
        <row r="77">
          <cell r="A77" t="str">
            <v xml:space="preserve">5235A </v>
          </cell>
          <cell r="B77" t="str">
            <v xml:space="preserve">OPT INT DISK 9GB/10000 USCSI </v>
          </cell>
          <cell r="C77">
            <v>1785</v>
          </cell>
          <cell r="D77" t="str">
            <v xml:space="preserve">H </v>
          </cell>
        </row>
        <row r="78">
          <cell r="A78" t="str">
            <v xml:space="preserve">6005A </v>
          </cell>
          <cell r="B78" t="str">
            <v xml:space="preserve">OPT FLOPPY INT DR TAZMO &amp; E250 </v>
          </cell>
          <cell r="C78">
            <v>175</v>
          </cell>
          <cell r="D78" t="str">
            <v xml:space="preserve">H </v>
          </cell>
        </row>
        <row r="79">
          <cell r="A79" t="str">
            <v xml:space="preserve">6062A </v>
          </cell>
          <cell r="B79" t="str">
            <v xml:space="preserve">OPT INT TAPE 35GB DLT FOR FRST </v>
          </cell>
          <cell r="C79">
            <v>13860</v>
          </cell>
          <cell r="D79" t="str">
            <v xml:space="preserve">A </v>
          </cell>
        </row>
        <row r="80">
          <cell r="A80" t="str">
            <v xml:space="preserve">6062AR4 </v>
          </cell>
          <cell r="B80" t="str">
            <v xml:space="preserve">OPT INT TAPE 35GB DLT FOR FRST </v>
          </cell>
          <cell r="C80">
            <v>13860</v>
          </cell>
          <cell r="D80" t="str">
            <v xml:space="preserve">A </v>
          </cell>
        </row>
        <row r="81">
          <cell r="A81" t="str">
            <v xml:space="preserve">6062AR5 </v>
          </cell>
          <cell r="B81" t="str">
            <v xml:space="preserve">OPT INT TAPE 35GB DLT FOR FRST </v>
          </cell>
          <cell r="C81">
            <v>13860</v>
          </cell>
          <cell r="D81" t="str">
            <v xml:space="preserve">A </v>
          </cell>
        </row>
        <row r="82">
          <cell r="A82" t="str">
            <v xml:space="preserve">6107A </v>
          </cell>
          <cell r="B82" t="str">
            <v xml:space="preserve">OPT INT 4GB SLR TAPE (SERVER) </v>
          </cell>
          <cell r="C82">
            <v>1235</v>
          </cell>
          <cell r="D82" t="str">
            <v xml:space="preserve">A </v>
          </cell>
        </row>
        <row r="83">
          <cell r="A83" t="str">
            <v xml:space="preserve">6206A </v>
          </cell>
          <cell r="B83" t="str">
            <v xml:space="preserve">OPT INT TAPE 14GB/8MM </v>
          </cell>
          <cell r="C83">
            <v>3510</v>
          </cell>
          <cell r="D83" t="str">
            <v xml:space="preserve">A </v>
          </cell>
        </row>
        <row r="84">
          <cell r="A84" t="str">
            <v xml:space="preserve">6212A </v>
          </cell>
          <cell r="B84" t="str">
            <v xml:space="preserve">OPT INT TAPE 7GB/8MM </v>
          </cell>
          <cell r="C84">
            <v>2030</v>
          </cell>
          <cell r="D84" t="str">
            <v xml:space="preserve">H </v>
          </cell>
        </row>
        <row r="85">
          <cell r="A85" t="str">
            <v xml:space="preserve">6213A </v>
          </cell>
          <cell r="B85" t="str">
            <v xml:space="preserve">OPT INT TAPE 7GB/8MM </v>
          </cell>
          <cell r="C85">
            <v>2695</v>
          </cell>
          <cell r="D85" t="str">
            <v xml:space="preserve">A </v>
          </cell>
        </row>
        <row r="86">
          <cell r="A86" t="str">
            <v xml:space="preserve">6226A </v>
          </cell>
          <cell r="B86" t="str">
            <v xml:space="preserve">TAPE LIB RACK 400GB/8MM W/TAPE </v>
          </cell>
          <cell r="C86">
            <v>22400</v>
          </cell>
          <cell r="D86" t="str">
            <v xml:space="preserve">H </v>
          </cell>
        </row>
        <row r="87">
          <cell r="A87" t="str">
            <v xml:space="preserve">6226AR4 </v>
          </cell>
          <cell r="B87" t="str">
            <v xml:space="preserve">TAPE LIB RACK 400GB/8MM W/TAPE </v>
          </cell>
          <cell r="C87">
            <v>22400</v>
          </cell>
          <cell r="D87" t="str">
            <v xml:space="preserve">H </v>
          </cell>
        </row>
        <row r="88">
          <cell r="A88" t="str">
            <v xml:space="preserve">6226AR5 </v>
          </cell>
          <cell r="B88" t="str">
            <v xml:space="preserve">TAPE LIB RACK 400GB/8MM W/TAPE </v>
          </cell>
          <cell r="C88">
            <v>22400</v>
          </cell>
          <cell r="D88" t="str">
            <v xml:space="preserve">H </v>
          </cell>
        </row>
        <row r="89">
          <cell r="A89" t="str">
            <v xml:space="preserve">6234A </v>
          </cell>
          <cell r="B89" t="str">
            <v xml:space="preserve">OPT INT TAPE 20/40GB 8MM E3000 </v>
          </cell>
          <cell r="C89">
            <v>6300</v>
          </cell>
          <cell r="D89" t="str">
            <v xml:space="preserve">A </v>
          </cell>
        </row>
        <row r="90">
          <cell r="A90" t="str">
            <v xml:space="preserve">6235A </v>
          </cell>
          <cell r="B90" t="str">
            <v xml:space="preserve">OPT INT TAPE 20-40GB 8MM E4000 </v>
          </cell>
          <cell r="C90">
            <v>6300</v>
          </cell>
          <cell r="D90" t="str">
            <v xml:space="preserve">A </v>
          </cell>
        </row>
        <row r="91">
          <cell r="A91" t="str">
            <v xml:space="preserve">6238A </v>
          </cell>
          <cell r="B91" t="str">
            <v xml:space="preserve">OPT INT TAPE 20/40GB 8MM-EX500 </v>
          </cell>
          <cell r="C91">
            <v>6750</v>
          </cell>
          <cell r="D91" t="str">
            <v xml:space="preserve">A </v>
          </cell>
        </row>
        <row r="92">
          <cell r="A92" t="str">
            <v xml:space="preserve">6282A </v>
          </cell>
          <cell r="B92" t="str">
            <v xml:space="preserve">OPT INT TAPE 12GB 4MM DDS-3 </v>
          </cell>
          <cell r="C92">
            <v>1610</v>
          </cell>
          <cell r="D92" t="str">
            <v xml:space="preserve">H </v>
          </cell>
        </row>
        <row r="93">
          <cell r="A93" t="str">
            <v xml:space="preserve">6283A </v>
          </cell>
          <cell r="B93" t="str">
            <v xml:space="preserve">OPT INT TAPE 12GB 4MM EX000 </v>
          </cell>
          <cell r="C93">
            <v>1890</v>
          </cell>
          <cell r="D93" t="str">
            <v xml:space="preserve">A </v>
          </cell>
        </row>
        <row r="94">
          <cell r="A94" t="str">
            <v xml:space="preserve">6286A </v>
          </cell>
          <cell r="B94" t="str">
            <v xml:space="preserve">OPT INT TAPE 12GB 4MM </v>
          </cell>
          <cell r="C94">
            <v>1890</v>
          </cell>
          <cell r="D94" t="str">
            <v xml:space="preserve">A </v>
          </cell>
        </row>
        <row r="95">
          <cell r="A95" t="str">
            <v xml:space="preserve">6287A </v>
          </cell>
          <cell r="B95" t="str">
            <v xml:space="preserve">A7000 54.3GB STORAGE PACKAGE </v>
          </cell>
          <cell r="C95">
            <v>43200</v>
          </cell>
          <cell r="D95" t="str">
            <v xml:space="preserve">A </v>
          </cell>
        </row>
        <row r="96">
          <cell r="A96" t="str">
            <v xml:space="preserve">6288A </v>
          </cell>
          <cell r="B96" t="str">
            <v xml:space="preserve">54.3GB SCA STORAGE MODULE </v>
          </cell>
          <cell r="C96">
            <v>26046</v>
          </cell>
          <cell r="D96" t="str">
            <v xml:space="preserve">A </v>
          </cell>
        </row>
        <row r="97">
          <cell r="A97" t="str">
            <v xml:space="preserve">6289A </v>
          </cell>
          <cell r="B97" t="str">
            <v xml:space="preserve">108.6GB Storage Package, SCA </v>
          </cell>
          <cell r="C97">
            <v>43200</v>
          </cell>
          <cell r="D97" t="str">
            <v xml:space="preserve">A </v>
          </cell>
        </row>
        <row r="98">
          <cell r="A98" t="str">
            <v xml:space="preserve">6516A </v>
          </cell>
          <cell r="B98" t="str">
            <v xml:space="preserve">RSM 9.1GB/7200 FWSCSI </v>
          </cell>
          <cell r="C98">
            <v>3211</v>
          </cell>
          <cell r="D98" t="str">
            <v xml:space="preserve">A </v>
          </cell>
        </row>
        <row r="99">
          <cell r="A99" t="str">
            <v xml:space="preserve">6533A </v>
          </cell>
          <cell r="B99" t="str">
            <v xml:space="preserve">RSM2000 35*4.2GB/7200 FWSCSI </v>
          </cell>
          <cell r="C99">
            <v>162825</v>
          </cell>
          <cell r="D99" t="str">
            <v xml:space="preserve">A </v>
          </cell>
        </row>
        <row r="100">
          <cell r="A100" t="str">
            <v xml:space="preserve">6534A </v>
          </cell>
          <cell r="B100" t="str">
            <v xml:space="preserve">A3000 15*9.1GB/7200 FWSCSI </v>
          </cell>
          <cell r="C100">
            <v>140465</v>
          </cell>
          <cell r="D100" t="str">
            <v xml:space="preserve">A </v>
          </cell>
        </row>
        <row r="101">
          <cell r="A101" t="str">
            <v xml:space="preserve">6535A </v>
          </cell>
          <cell r="B101" t="str">
            <v xml:space="preserve">A3000 35*9.1GB/7200 FWSCSI </v>
          </cell>
          <cell r="C101">
            <v>204685</v>
          </cell>
          <cell r="D101" t="str">
            <v xml:space="preserve">A </v>
          </cell>
        </row>
        <row r="102">
          <cell r="A102" t="str">
            <v xml:space="preserve">6540A </v>
          </cell>
          <cell r="B102" t="str">
            <v xml:space="preserve">OPT INT PCI ULTRASCSI SE CARD </v>
          </cell>
          <cell r="C102">
            <v>975</v>
          </cell>
          <cell r="D102" t="str">
            <v xml:space="preserve">A </v>
          </cell>
        </row>
        <row r="103">
          <cell r="A103" t="str">
            <v xml:space="preserve">6541A </v>
          </cell>
          <cell r="B103" t="str">
            <v xml:space="preserve">OPT INT PCI ULTRASCSI DIFF CRD </v>
          </cell>
          <cell r="C103">
            <v>1872</v>
          </cell>
          <cell r="D103" t="str">
            <v xml:space="preserve">A </v>
          </cell>
        </row>
        <row r="104">
          <cell r="A104" t="str">
            <v xml:space="preserve">6601A </v>
          </cell>
          <cell r="B104" t="str">
            <v xml:space="preserve">E450 8BAY STOR EXP KIT, 10K </v>
          </cell>
          <cell r="C104">
            <v>1476</v>
          </cell>
          <cell r="D104" t="str">
            <v xml:space="preserve">H </v>
          </cell>
        </row>
        <row r="105">
          <cell r="A105" t="str">
            <v xml:space="preserve">6710A </v>
          </cell>
          <cell r="B105" t="str">
            <v xml:space="preserve">FC-AL 9.1GB 10000RPM 1.0" DISK </v>
          </cell>
          <cell r="C105">
            <v>4060</v>
          </cell>
          <cell r="D105" t="str">
            <v xml:space="preserve">A </v>
          </cell>
        </row>
        <row r="106">
          <cell r="A106" t="str">
            <v xml:space="preserve">6720A </v>
          </cell>
          <cell r="B106" t="str">
            <v xml:space="preserve">FC-AL 18.2GB 10000RPM 1.0" DISK </v>
          </cell>
          <cell r="C106">
            <v>2475</v>
          </cell>
          <cell r="D106" t="str">
            <v xml:space="preserve">A </v>
          </cell>
        </row>
        <row r="107">
          <cell r="A107" t="str">
            <v xml:space="preserve">6711A </v>
          </cell>
          <cell r="B107" t="str">
            <v xml:space="preserve">FC-AL 18.2GB 7200RPM 1.6" DISK </v>
          </cell>
          <cell r="C107">
            <v>4340</v>
          </cell>
          <cell r="D107" t="str">
            <v xml:space="preserve">A </v>
          </cell>
        </row>
        <row r="108">
          <cell r="A108" t="str">
            <v xml:space="preserve">6730A </v>
          </cell>
          <cell r="B108" t="str">
            <v xml:space="preserve">FCAL 100MB/S SBUS HOST ADAPTER </v>
          </cell>
          <cell r="C108">
            <v>3510</v>
          </cell>
          <cell r="D108" t="str">
            <v xml:space="preserve">A </v>
          </cell>
        </row>
        <row r="109">
          <cell r="A109" t="str">
            <v xml:space="preserve">6731A </v>
          </cell>
          <cell r="B109" t="str">
            <v xml:space="preserve">FCAL GBIC MODULE 100MB/S </v>
          </cell>
          <cell r="C109">
            <v>780</v>
          </cell>
          <cell r="D109" t="str">
            <v xml:space="preserve">A </v>
          </cell>
        </row>
        <row r="110">
          <cell r="A110" t="str">
            <v xml:space="preserve">6732A </v>
          </cell>
          <cell r="B110" t="str">
            <v xml:space="preserve">FCAL HUB 7 SLOT </v>
          </cell>
          <cell r="C110">
            <v>2800</v>
          </cell>
          <cell r="D110" t="str">
            <v xml:space="preserve">A </v>
          </cell>
        </row>
        <row r="111">
          <cell r="A111" t="str">
            <v xml:space="preserve">6735A </v>
          </cell>
          <cell r="B111" t="str">
            <v xml:space="preserve">DUAL HUB RACKMOUNT KIT </v>
          </cell>
          <cell r="C111">
            <v>350</v>
          </cell>
          <cell r="D111" t="str">
            <v xml:space="preserve">A </v>
          </cell>
        </row>
        <row r="112">
          <cell r="A112" t="str">
            <v xml:space="preserve">6773A </v>
          </cell>
          <cell r="B112" t="str">
            <v xml:space="preserve">A7000 1024MB SAFE CACHE, RMC </v>
          </cell>
          <cell r="C112">
            <v>91386</v>
          </cell>
          <cell r="D112" t="str">
            <v xml:space="preserve">A </v>
          </cell>
        </row>
        <row r="113">
          <cell r="A113" t="str">
            <v xml:space="preserve">6778A </v>
          </cell>
          <cell r="B113" t="str">
            <v xml:space="preserve">A7000 QUAD CH BMC ADAPT KIT </v>
          </cell>
          <cell r="C113">
            <v>94158</v>
          </cell>
          <cell r="D113" t="str">
            <v xml:space="preserve">A </v>
          </cell>
        </row>
        <row r="114">
          <cell r="A114" t="str">
            <v xml:space="preserve">6779A </v>
          </cell>
          <cell r="B114" t="str">
            <v xml:space="preserve">A7000 DUAL ESCON ADP KIT #2 </v>
          </cell>
          <cell r="C114">
            <v>110772</v>
          </cell>
          <cell r="D114" t="str">
            <v xml:space="preserve">A </v>
          </cell>
        </row>
        <row r="115">
          <cell r="A115" t="str">
            <v xml:space="preserve">6780A </v>
          </cell>
          <cell r="B115" t="str">
            <v xml:space="preserve">A7000 DUAL ESCON ADP KIT #1 </v>
          </cell>
          <cell r="C115">
            <v>110772</v>
          </cell>
          <cell r="D115" t="str">
            <v xml:space="preserve">A </v>
          </cell>
        </row>
        <row r="116">
          <cell r="A116" t="str">
            <v xml:space="preserve">6786A </v>
          </cell>
          <cell r="B116" t="str">
            <v xml:space="preserve">A7000 FOUR DRAWER EXP SYSTEM </v>
          </cell>
          <cell r="C116">
            <v>229842</v>
          </cell>
          <cell r="D116" t="str">
            <v xml:space="preserve">A </v>
          </cell>
        </row>
        <row r="117">
          <cell r="A117" t="str">
            <v xml:space="preserve">6796A </v>
          </cell>
          <cell r="B117" t="str">
            <v xml:space="preserve">8 CH. ULTRA STE, 2 CONNECTOR </v>
          </cell>
          <cell r="C117">
            <v>37476</v>
          </cell>
          <cell r="D117" t="str">
            <v xml:space="preserve">A </v>
          </cell>
        </row>
        <row r="118">
          <cell r="A118" t="str">
            <v xml:space="preserve">6797A </v>
          </cell>
          <cell r="B118" t="str">
            <v xml:space="preserve">8 CH. ULTRA STE, 4 CONNECTOR </v>
          </cell>
          <cell r="C118">
            <v>37476</v>
          </cell>
          <cell r="D118" t="str">
            <v xml:space="preserve">A </v>
          </cell>
        </row>
        <row r="119">
          <cell r="A119" t="str">
            <v xml:space="preserve">6798A </v>
          </cell>
          <cell r="B119" t="str">
            <v xml:space="preserve">8 CH. ULTRA STE, 8 CONNECTOR </v>
          </cell>
          <cell r="C119">
            <v>37476</v>
          </cell>
          <cell r="D119" t="str">
            <v xml:space="preserve">A </v>
          </cell>
        </row>
        <row r="120">
          <cell r="A120" t="str">
            <v xml:space="preserve">6931A </v>
          </cell>
          <cell r="B120" t="str">
            <v>HIS CARD/PCI</v>
          </cell>
          <cell r="C120">
            <v>3000</v>
          </cell>
          <cell r="D120" t="str">
            <v xml:space="preserve">A </v>
          </cell>
        </row>
        <row r="121">
          <cell r="A121" t="str">
            <v xml:space="preserve">7002A </v>
          </cell>
          <cell r="B121" t="str">
            <v xml:space="preserve">OPT MEMORY 64MB (2*32MB) </v>
          </cell>
          <cell r="C121">
            <v>664</v>
          </cell>
          <cell r="D121" t="str">
            <v xml:space="preserve">H </v>
          </cell>
        </row>
        <row r="122">
          <cell r="A122" t="str">
            <v xml:space="preserve">7003A </v>
          </cell>
          <cell r="B122" t="str">
            <v xml:space="preserve">OPT MEMORY 128MB (2*64MB) </v>
          </cell>
          <cell r="C122">
            <v>1264</v>
          </cell>
          <cell r="D122" t="str">
            <v xml:space="preserve">H </v>
          </cell>
        </row>
        <row r="123">
          <cell r="A123" t="str">
            <v xml:space="preserve">7004A </v>
          </cell>
          <cell r="B123" t="str">
            <v xml:space="preserve">OPT MEMORY 256MB (2*128MB) </v>
          </cell>
          <cell r="C123">
            <v>2400</v>
          </cell>
          <cell r="D123" t="str">
            <v xml:space="preserve">H </v>
          </cell>
        </row>
        <row r="124">
          <cell r="A124" t="str">
            <v xml:space="preserve">7005A </v>
          </cell>
          <cell r="B124" t="str">
            <v xml:space="preserve">OPT MEMORY 512MB (2*256MB) </v>
          </cell>
          <cell r="C124">
            <v>9600</v>
          </cell>
          <cell r="D124" t="str">
            <v xml:space="preserve">H </v>
          </cell>
        </row>
        <row r="125">
          <cell r="A125" t="str">
            <v xml:space="preserve">7020A </v>
          </cell>
          <cell r="B125" t="str">
            <v xml:space="preserve">OPT A3000 MEMORY 64MB </v>
          </cell>
          <cell r="C125">
            <v>2600</v>
          </cell>
          <cell r="D125" t="str">
            <v xml:space="preserve">A </v>
          </cell>
        </row>
        <row r="126">
          <cell r="A126" t="str">
            <v xml:space="preserve">7022A </v>
          </cell>
          <cell r="B126" t="str">
            <v xml:space="preserve">OPT MEMORY 256MB (8*32MB) </v>
          </cell>
          <cell r="C126">
            <v>5761</v>
          </cell>
          <cell r="D126" t="str">
            <v xml:space="preserve">A </v>
          </cell>
        </row>
        <row r="127">
          <cell r="A127" t="str">
            <v xml:space="preserve">7023A </v>
          </cell>
          <cell r="B127" t="str">
            <v xml:space="preserve">OPT MEMORY 1GB (8*128MB) </v>
          </cell>
          <cell r="C127">
            <v>18000</v>
          </cell>
          <cell r="D127" t="str">
            <v xml:space="preserve">A </v>
          </cell>
        </row>
        <row r="128">
          <cell r="A128" t="str">
            <v xml:space="preserve">7026A </v>
          </cell>
          <cell r="B128" t="str">
            <v xml:space="preserve">OPT MEMORY 2GB (8*256MB) </v>
          </cell>
          <cell r="C128">
            <v>41200</v>
          </cell>
          <cell r="D128" t="str">
            <v xml:space="preserve">A </v>
          </cell>
        </row>
        <row r="129">
          <cell r="A129" t="str">
            <v xml:space="preserve">7025A </v>
          </cell>
          <cell r="B129" t="str">
            <v xml:space="preserve">E10000 MEMORY BOARD (EMPTY) </v>
          </cell>
          <cell r="C129">
            <v>16000</v>
          </cell>
          <cell r="D129" t="str">
            <v xml:space="preserve">A </v>
          </cell>
        </row>
        <row r="130">
          <cell r="A130" t="str">
            <v xml:space="preserve">902A </v>
          </cell>
          <cell r="B130" t="str">
            <v xml:space="preserve">OPT CABLE SCSI 2M 68PIN </v>
          </cell>
          <cell r="C130">
            <v>163</v>
          </cell>
          <cell r="D130" t="str">
            <v xml:space="preserve">D </v>
          </cell>
        </row>
        <row r="131">
          <cell r="A131" t="str">
            <v xml:space="preserve">954A </v>
          </cell>
          <cell r="B131" t="str">
            <v xml:space="preserve">OPT INT PS/300W FOR EX000 </v>
          </cell>
          <cell r="C131">
            <v>2520</v>
          </cell>
          <cell r="D131" t="str">
            <v xml:space="preserve">A </v>
          </cell>
        </row>
        <row r="132">
          <cell r="A132" t="str">
            <v xml:space="preserve">958A </v>
          </cell>
          <cell r="B132" t="str">
            <v xml:space="preserve">OPT 2ND PERIPHERAL PS/184W </v>
          </cell>
          <cell r="C132">
            <v>2100</v>
          </cell>
          <cell r="D132" t="str">
            <v xml:space="preserve">A </v>
          </cell>
        </row>
        <row r="133">
          <cell r="A133" t="str">
            <v xml:space="preserve">959A </v>
          </cell>
          <cell r="B133" t="str">
            <v xml:space="preserve">SSA RACK-MOUNT ACC. KIT W/SW </v>
          </cell>
          <cell r="C133">
            <v>0</v>
          </cell>
          <cell r="D133" t="str">
            <v xml:space="preserve">D </v>
          </cell>
        </row>
        <row r="134">
          <cell r="A134" t="str">
            <v xml:space="preserve">9604A </v>
          </cell>
          <cell r="B134" t="str">
            <v xml:space="preserve">CASTERS </v>
          </cell>
          <cell r="C134">
            <v>128</v>
          </cell>
          <cell r="D134" t="str">
            <v xml:space="preserve">H </v>
          </cell>
        </row>
        <row r="135">
          <cell r="A135" t="str">
            <v xml:space="preserve">9605A </v>
          </cell>
          <cell r="B135" t="str">
            <v xml:space="preserve">E250 FOOT OPTION </v>
          </cell>
          <cell r="C135">
            <v>0</v>
          </cell>
          <cell r="D135" t="str">
            <v xml:space="preserve">D </v>
          </cell>
        </row>
        <row r="136">
          <cell r="A136" t="str">
            <v xml:space="preserve">9622A </v>
          </cell>
          <cell r="B136" t="str">
            <v xml:space="preserve">A5000 AIR BAFFLE </v>
          </cell>
          <cell r="C136">
            <v>75</v>
          </cell>
          <cell r="D136" t="str">
            <v xml:space="preserve">A </v>
          </cell>
        </row>
        <row r="137">
          <cell r="A137" t="str">
            <v xml:space="preserve">9623A </v>
          </cell>
          <cell r="B137" t="str">
            <v xml:space="preserve">A5000 DOOR FOR E5500/E6500 </v>
          </cell>
          <cell r="C137">
            <v>525</v>
          </cell>
          <cell r="D137" t="str">
            <v xml:space="preserve">A </v>
          </cell>
        </row>
        <row r="138">
          <cell r="A138" t="str">
            <v xml:space="preserve">9626A </v>
          </cell>
          <cell r="B138" t="str">
            <v xml:space="preserve">2ND SEQ. MOUNTING FOR E55/6500 </v>
          </cell>
          <cell r="C138">
            <v>195</v>
          </cell>
          <cell r="D138" t="str">
            <v xml:space="preserve">A </v>
          </cell>
        </row>
        <row r="139">
          <cell r="A139" t="str">
            <v xml:space="preserve">9640A </v>
          </cell>
          <cell r="B139" t="str">
            <v xml:space="preserve">OPT FLEXIPAC STORAGE TRAY SYS </v>
          </cell>
          <cell r="C139">
            <v>520</v>
          </cell>
          <cell r="D139" t="str">
            <v xml:space="preserve">A </v>
          </cell>
        </row>
        <row r="140">
          <cell r="A140" t="str">
            <v xml:space="preserve">9641A </v>
          </cell>
          <cell r="B140" t="str">
            <v xml:space="preserve">OPT FLEXIPACK STORAGE TRAY EXP </v>
          </cell>
          <cell r="C140">
            <v>490</v>
          </cell>
          <cell r="D140" t="str">
            <v xml:space="preserve">A </v>
          </cell>
        </row>
        <row r="141">
          <cell r="A141" t="str">
            <v xml:space="preserve">9641AR5 </v>
          </cell>
          <cell r="B141" t="str">
            <v xml:space="preserve">OPT FLEXIPACK STORAGE TRAY EXP </v>
          </cell>
          <cell r="C141">
            <v>490</v>
          </cell>
          <cell r="D141" t="str">
            <v xml:space="preserve">A </v>
          </cell>
        </row>
        <row r="142">
          <cell r="A142" t="str">
            <v xml:space="preserve">9643A </v>
          </cell>
          <cell r="B142" t="str">
            <v xml:space="preserve">RACKMOUNT KIT FOR L280 AL </v>
          </cell>
          <cell r="C142">
            <v>560</v>
          </cell>
          <cell r="D142" t="str">
            <v xml:space="preserve">A </v>
          </cell>
        </row>
        <row r="143">
          <cell r="A143" t="str">
            <v xml:space="preserve">9645A </v>
          </cell>
          <cell r="B143" t="str">
            <v xml:space="preserve">UNIPACK TRAY, WITH POWER CORDS </v>
          </cell>
          <cell r="C143">
            <v>1400</v>
          </cell>
          <cell r="D143" t="str">
            <v xml:space="preserve">A </v>
          </cell>
        </row>
        <row r="144">
          <cell r="A144" t="str">
            <v xml:space="preserve">9652A </v>
          </cell>
          <cell r="B144" t="str">
            <v xml:space="preserve">A7000 6 PACK ENCLOSURE KIT </v>
          </cell>
          <cell r="C144">
            <v>0</v>
          </cell>
          <cell r="D144" t="str">
            <v xml:space="preserve">D </v>
          </cell>
        </row>
        <row r="145">
          <cell r="A145" t="str">
            <v xml:space="preserve">9671A </v>
          </cell>
          <cell r="B145" t="str">
            <v xml:space="preserve">E10000 FAN TRAY </v>
          </cell>
          <cell r="C145">
            <v>3200</v>
          </cell>
          <cell r="D145" t="str">
            <v xml:space="preserve">A </v>
          </cell>
        </row>
        <row r="146">
          <cell r="A146" t="str">
            <v xml:space="preserve">9681A </v>
          </cell>
          <cell r="B146" t="str">
            <v xml:space="preserve">E10000 POWER CONTROL </v>
          </cell>
          <cell r="C146">
            <v>1600</v>
          </cell>
          <cell r="D146" t="str">
            <v xml:space="preserve">A </v>
          </cell>
        </row>
        <row r="147">
          <cell r="A147" t="str">
            <v xml:space="preserve">9682A </v>
          </cell>
          <cell r="B147" t="str">
            <v xml:space="preserve">OPT POWER SUPPLY FOR E450 </v>
          </cell>
          <cell r="C147">
            <v>1532</v>
          </cell>
          <cell r="D147" t="str">
            <v xml:space="preserve">H </v>
          </cell>
        </row>
        <row r="148">
          <cell r="A148" t="str">
            <v xml:space="preserve">9683A </v>
          </cell>
          <cell r="B148" t="str">
            <v xml:space="preserve">REDUNDNT POWER SUPPLY FOR E250 </v>
          </cell>
          <cell r="C148">
            <v>904</v>
          </cell>
          <cell r="D148" t="str">
            <v xml:space="preserve">H </v>
          </cell>
        </row>
        <row r="149">
          <cell r="A149" t="str">
            <v xml:space="preserve">9685A </v>
          </cell>
          <cell r="B149" t="str">
            <v xml:space="preserve">E10000 POWER SUPPLY </v>
          </cell>
          <cell r="C149">
            <v>6400</v>
          </cell>
          <cell r="D149" t="str">
            <v xml:space="preserve">A </v>
          </cell>
        </row>
        <row r="150">
          <cell r="A150" t="str">
            <v xml:space="preserve">9688A </v>
          </cell>
          <cell r="B150" t="str">
            <v xml:space="preserve">A7000 PWR CONDIT UNIT, 8 KVA </v>
          </cell>
          <cell r="C150">
            <v>28377</v>
          </cell>
          <cell r="D150" t="str">
            <v xml:space="preserve">A </v>
          </cell>
        </row>
        <row r="151">
          <cell r="A151" t="str">
            <v xml:space="preserve">9689A </v>
          </cell>
          <cell r="B151" t="str">
            <v xml:space="preserve">OPT 2ND PERIPHERAL PS/195W </v>
          </cell>
          <cell r="C151">
            <v>2250</v>
          </cell>
          <cell r="D151" t="str">
            <v xml:space="preserve">A </v>
          </cell>
        </row>
        <row r="152">
          <cell r="A152" t="str">
            <v xml:space="preserve">9693A </v>
          </cell>
          <cell r="B152" t="str">
            <v xml:space="preserve">E10000 FLAT SIDE PANEL </v>
          </cell>
          <cell r="C152">
            <v>0</v>
          </cell>
          <cell r="D152" t="str">
            <v xml:space="preserve">D </v>
          </cell>
        </row>
        <row r="153">
          <cell r="A153" t="str">
            <v xml:space="preserve">978A </v>
          </cell>
          <cell r="B153" t="str">
            <v xml:space="preserve">15 METER FIBRE CHANNEL CABLE </v>
          </cell>
          <cell r="C153">
            <v>228</v>
          </cell>
          <cell r="D153" t="str">
            <v xml:space="preserve">D </v>
          </cell>
        </row>
        <row r="154">
          <cell r="A154" t="str">
            <v xml:space="preserve">979A </v>
          </cell>
          <cell r="B154" t="str">
            <v xml:space="preserve">OPT CABLE DSCSI 12M </v>
          </cell>
          <cell r="C154">
            <v>345</v>
          </cell>
          <cell r="D154" t="str">
            <v xml:space="preserve">D </v>
          </cell>
        </row>
        <row r="155">
          <cell r="A155" t="str">
            <v xml:space="preserve">A14-UEC1-9L-128AH </v>
          </cell>
          <cell r="B155" t="str">
            <v xml:space="preserve">1X300MHZ, C3D3, 128MB, 9GB </v>
          </cell>
          <cell r="C155">
            <v>13080</v>
          </cell>
          <cell r="D155" t="str">
            <v xml:space="preserve">H </v>
          </cell>
        </row>
        <row r="156">
          <cell r="A156" t="str">
            <v xml:space="preserve">A14-UEC1-9L-512AH </v>
          </cell>
          <cell r="B156" t="str">
            <v xml:space="preserve">1x300MHz, C3D3, 512MB, 9GB </v>
          </cell>
          <cell r="C156">
            <v>15624</v>
          </cell>
          <cell r="D156" t="str">
            <v xml:space="preserve">H </v>
          </cell>
        </row>
        <row r="157">
          <cell r="A157" t="str">
            <v xml:space="preserve">A14-UEC1-9M-128AH </v>
          </cell>
          <cell r="B157" t="str">
            <v xml:space="preserve">1X300MHZ, 128MB, AFB, 9GB </v>
          </cell>
          <cell r="C157">
            <v>15594</v>
          </cell>
          <cell r="D157" t="str">
            <v xml:space="preserve">H </v>
          </cell>
        </row>
        <row r="158">
          <cell r="A158" t="str">
            <v xml:space="preserve">A14-UEC1-9S-128CJ </v>
          </cell>
          <cell r="B158" t="str">
            <v xml:space="preserve">E2/300 128MB/9.1GB/CD </v>
          </cell>
          <cell r="C158">
            <v>19194</v>
          </cell>
          <cell r="D158" t="str">
            <v xml:space="preserve">H </v>
          </cell>
        </row>
        <row r="159">
          <cell r="A159" t="str">
            <v xml:space="preserve">A14-UEC2-9L-256AH </v>
          </cell>
          <cell r="B159" t="str">
            <v xml:space="preserve">2X300MHZ, C3D3, 256MB, 9GB </v>
          </cell>
          <cell r="C159">
            <v>18810</v>
          </cell>
          <cell r="D159" t="str">
            <v xml:space="preserve">H </v>
          </cell>
        </row>
        <row r="160">
          <cell r="A160" t="str">
            <v xml:space="preserve">A14-UEC2-9L-512AH </v>
          </cell>
          <cell r="B160" t="str">
            <v xml:space="preserve">2X300MHZ, C3D3, 512MB, 9GB </v>
          </cell>
          <cell r="C160">
            <v>20424</v>
          </cell>
          <cell r="D160" t="str">
            <v xml:space="preserve">H </v>
          </cell>
        </row>
        <row r="161">
          <cell r="A161" t="str">
            <v xml:space="preserve">A14-UEC2-9M-256AH </v>
          </cell>
          <cell r="B161" t="str">
            <v xml:space="preserve">2X300MHZ, 256MB, AFB, 9GB </v>
          </cell>
          <cell r="C161">
            <v>21594</v>
          </cell>
          <cell r="D161" t="str">
            <v xml:space="preserve">H </v>
          </cell>
        </row>
        <row r="162">
          <cell r="A162" t="str">
            <v xml:space="preserve">A14-UEC2-9S-256CJ </v>
          </cell>
          <cell r="B162" t="str">
            <v xml:space="preserve">E2/2*300 256MB/9.1GB/CD </v>
          </cell>
          <cell r="C162">
            <v>28194</v>
          </cell>
          <cell r="D162" t="str">
            <v xml:space="preserve">H </v>
          </cell>
        </row>
        <row r="163">
          <cell r="A163" t="str">
            <v xml:space="preserve">A14-UEC2-9S-512CJ </v>
          </cell>
          <cell r="B163" t="str">
            <v xml:space="preserve">E2/2*300 512MB/9.1GB/CD </v>
          </cell>
          <cell r="C163">
            <v>31494</v>
          </cell>
          <cell r="D163" t="str">
            <v xml:space="preserve">H </v>
          </cell>
        </row>
        <row r="164">
          <cell r="A164" t="str">
            <v xml:space="preserve">A14-UJC1-9L-256AH </v>
          </cell>
          <cell r="B164" t="str">
            <v xml:space="preserve">1x400MHz, C3D3, 256MB, 9GB </v>
          </cell>
          <cell r="C164">
            <v>15930</v>
          </cell>
          <cell r="D164" t="str">
            <v xml:space="preserve">H </v>
          </cell>
        </row>
        <row r="165">
          <cell r="A165" t="str">
            <v xml:space="preserve">A14-UJC1-9L-512AH </v>
          </cell>
          <cell r="B165" t="str">
            <v xml:space="preserve">1x400MHz, C3D3, 512MB, 9GB </v>
          </cell>
          <cell r="C165">
            <v>17544</v>
          </cell>
          <cell r="D165" t="str">
            <v xml:space="preserve">H </v>
          </cell>
        </row>
        <row r="166">
          <cell r="A166" t="str">
            <v xml:space="preserve">A14-UJC1-9M-256AH </v>
          </cell>
          <cell r="B166" t="str">
            <v xml:space="preserve">1x400MHz, AFB, 256MB, 9GB </v>
          </cell>
          <cell r="C166">
            <v>18924</v>
          </cell>
          <cell r="D166" t="str">
            <v xml:space="preserve">H </v>
          </cell>
        </row>
        <row r="167">
          <cell r="A167" t="str">
            <v xml:space="preserve">A14-UJC1-9S-128CJ </v>
          </cell>
          <cell r="B167" t="str">
            <v xml:space="preserve">E2/400 128MB/9.1GB/CD </v>
          </cell>
          <cell r="C167">
            <v>14886</v>
          </cell>
          <cell r="D167" t="str">
            <v xml:space="preserve">H </v>
          </cell>
        </row>
        <row r="168">
          <cell r="A168" t="str">
            <v xml:space="preserve">A14-UJC2-9L-256AH </v>
          </cell>
          <cell r="B168" t="str">
            <v xml:space="preserve">2x400MHz, C3D3, 256MB, 9GB </v>
          </cell>
          <cell r="C168">
            <v>22650</v>
          </cell>
          <cell r="D168" t="str">
            <v xml:space="preserve">H </v>
          </cell>
        </row>
        <row r="169">
          <cell r="A169" t="str">
            <v xml:space="preserve">A14-UJC2-9L-512AH </v>
          </cell>
          <cell r="B169" t="str">
            <v xml:space="preserve">2x400MHz, C3D3, 512MB, 9GB </v>
          </cell>
          <cell r="C169">
            <v>24264</v>
          </cell>
          <cell r="D169" t="str">
            <v xml:space="preserve">H </v>
          </cell>
        </row>
        <row r="170">
          <cell r="A170" t="str">
            <v xml:space="preserve">A14-UJC2-9M-256AH </v>
          </cell>
          <cell r="B170" t="str">
            <v xml:space="preserve">2x400MHz, AFB, 256MB, 9GB </v>
          </cell>
          <cell r="C170">
            <v>25644</v>
          </cell>
          <cell r="D170" t="str">
            <v xml:space="preserve">H </v>
          </cell>
        </row>
        <row r="171">
          <cell r="A171" t="str">
            <v xml:space="preserve">A14-UJC2-9S-256CJ </v>
          </cell>
          <cell r="B171" t="str">
            <v xml:space="preserve">E2/2*400 256MB/9.1GB/CD32 </v>
          </cell>
          <cell r="C171">
            <v>22506</v>
          </cell>
          <cell r="D171" t="str">
            <v xml:space="preserve">H </v>
          </cell>
        </row>
        <row r="172">
          <cell r="A172" t="str">
            <v xml:space="preserve">A14-UJC2-9S-512CJ </v>
          </cell>
          <cell r="B172" t="str">
            <v xml:space="preserve">E2/400 512MB/9.1GB/CD </v>
          </cell>
          <cell r="C172">
            <v>24210</v>
          </cell>
          <cell r="D172" t="str">
            <v xml:space="preserve">H </v>
          </cell>
        </row>
        <row r="173">
          <cell r="A173" t="str">
            <v xml:space="preserve">A21UFE1Z9P-B128CN </v>
          </cell>
          <cell r="B173" t="str">
            <v xml:space="preserve">WS U5/270 PGX24 128/4GB/CD </v>
          </cell>
          <cell r="C173">
            <v>3738</v>
          </cell>
          <cell r="D173" t="str">
            <v xml:space="preserve">H </v>
          </cell>
        </row>
        <row r="174">
          <cell r="A174" t="str">
            <v xml:space="preserve">A21UFE1Z9P-B64CN </v>
          </cell>
          <cell r="B174" t="str">
            <v xml:space="preserve">WS U5/270 PGX24 64/4GB/CD </v>
          </cell>
          <cell r="C174">
            <v>3493</v>
          </cell>
          <cell r="D174" t="str">
            <v xml:space="preserve">H </v>
          </cell>
        </row>
        <row r="175">
          <cell r="A175" t="str">
            <v xml:space="preserve">A21UFE1Z9S-B128CN </v>
          </cell>
          <cell r="B175" t="str">
            <v xml:space="preserve">SERVER U5/270, 128/4GB </v>
          </cell>
          <cell r="C175">
            <v>4858</v>
          </cell>
          <cell r="D175" t="str">
            <v xml:space="preserve">H </v>
          </cell>
        </row>
        <row r="176">
          <cell r="A176" t="str">
            <v xml:space="preserve">A21UFE1Z9S-B64CN </v>
          </cell>
          <cell r="B176" t="str">
            <v xml:space="preserve">SERVER U5/270, 64/4GB </v>
          </cell>
          <cell r="C176">
            <v>4613</v>
          </cell>
          <cell r="D176" t="str">
            <v xml:space="preserve">H </v>
          </cell>
        </row>
        <row r="177">
          <cell r="A177" t="str">
            <v xml:space="preserve">A21UGE1Z9P-C128CR </v>
          </cell>
          <cell r="B177" t="str">
            <v xml:space="preserve">WS U5/360 PGX24 128/8GB/CD </v>
          </cell>
          <cell r="C177">
            <v>3738</v>
          </cell>
          <cell r="D177" t="str">
            <v xml:space="preserve">H </v>
          </cell>
        </row>
        <row r="178">
          <cell r="A178" t="str">
            <v xml:space="preserve">A21UGE1Z9P-C256CR </v>
          </cell>
          <cell r="B178" t="str">
            <v xml:space="preserve">WS U5/360 PGX24 256/8GB/CD </v>
          </cell>
          <cell r="C178">
            <v>4228</v>
          </cell>
          <cell r="D178" t="str">
            <v xml:space="preserve">H </v>
          </cell>
        </row>
        <row r="179">
          <cell r="A179" t="str">
            <v xml:space="preserve">A21UGE1Z9P-C64AR </v>
          </cell>
          <cell r="B179" t="str">
            <v xml:space="preserve">WS U5/360 PGX24 64/8GB </v>
          </cell>
          <cell r="C179">
            <v>3423</v>
          </cell>
          <cell r="D179" t="str">
            <v xml:space="preserve">H </v>
          </cell>
        </row>
        <row r="180">
          <cell r="A180" t="str">
            <v xml:space="preserve">A21UGE1Z9P-C64CR </v>
          </cell>
          <cell r="B180" t="str">
            <v xml:space="preserve">WS U5/360 PGX24 64/8GB/CD </v>
          </cell>
          <cell r="C180">
            <v>3493</v>
          </cell>
          <cell r="D180" t="str">
            <v xml:space="preserve">H </v>
          </cell>
        </row>
        <row r="181">
          <cell r="A181" t="str">
            <v xml:space="preserve">A21UGE1Z9S-C128CR </v>
          </cell>
          <cell r="B181" t="str">
            <v xml:space="preserve">Server U5/360 PGX24 128/8GB/CD </v>
          </cell>
          <cell r="C181">
            <v>4858</v>
          </cell>
          <cell r="D181" t="str">
            <v xml:space="preserve">H </v>
          </cell>
        </row>
        <row r="182">
          <cell r="A182" t="str">
            <v xml:space="preserve">A21UGE1Z9S-C256CR </v>
          </cell>
          <cell r="B182" t="str">
            <v xml:space="preserve">Server U5/360 PGX24 256/8GB/CD </v>
          </cell>
          <cell r="C182">
            <v>5348</v>
          </cell>
          <cell r="D182" t="str">
            <v xml:space="preserve">H </v>
          </cell>
        </row>
        <row r="183">
          <cell r="A183" t="str">
            <v xml:space="preserve">A21UGE1Z9S-C64CR </v>
          </cell>
          <cell r="B183" t="str">
            <v xml:space="preserve">Server U5/360 PGX24 64/8GB/CD </v>
          </cell>
          <cell r="C183">
            <v>4613</v>
          </cell>
          <cell r="D183" t="str">
            <v xml:space="preserve">H </v>
          </cell>
        </row>
        <row r="184">
          <cell r="A184" t="str">
            <v xml:space="preserve">A21UHC1Z9P-B128CP </v>
          </cell>
          <cell r="B184" t="str">
            <v xml:space="preserve">WS U5/333 PGX24 128/9GB/CD </v>
          </cell>
          <cell r="C184">
            <v>5173</v>
          </cell>
          <cell r="D184" t="str">
            <v xml:space="preserve">H </v>
          </cell>
        </row>
        <row r="185">
          <cell r="A185" t="str">
            <v xml:space="preserve">A21UHC1Z9P-B256CP </v>
          </cell>
          <cell r="B185" t="str">
            <v xml:space="preserve">WS U5/333 PGX24 256/9GB/CD </v>
          </cell>
          <cell r="C185">
            <v>5663</v>
          </cell>
          <cell r="D185" t="str">
            <v xml:space="preserve">H </v>
          </cell>
        </row>
        <row r="186">
          <cell r="A186" t="str">
            <v xml:space="preserve">A21UHC1Z9S-B128CP </v>
          </cell>
          <cell r="B186" t="str">
            <v xml:space="preserve">SERVER U5/333, 128/9GB </v>
          </cell>
          <cell r="C186">
            <v>6293</v>
          </cell>
          <cell r="D186" t="str">
            <v xml:space="preserve">H </v>
          </cell>
        </row>
        <row r="187">
          <cell r="A187" t="str">
            <v xml:space="preserve">A22UGC1Z9Q-B256CP </v>
          </cell>
          <cell r="B187" t="str">
            <v xml:space="preserve">WS U10/360 AFB-L 256/9GB/CD </v>
          </cell>
          <cell r="C187">
            <v>10793</v>
          </cell>
          <cell r="D187" t="str">
            <v xml:space="preserve">H </v>
          </cell>
        </row>
        <row r="188">
          <cell r="A188" t="str">
            <v xml:space="preserve">A22UGC1Z9Q-B512CP </v>
          </cell>
          <cell r="B188" t="str">
            <v xml:space="preserve">WS U10/360 AFB-L 512/9GB/CD </v>
          </cell>
          <cell r="C188">
            <v>11873</v>
          </cell>
          <cell r="D188" t="str">
            <v xml:space="preserve">H </v>
          </cell>
        </row>
        <row r="189">
          <cell r="A189" t="str">
            <v xml:space="preserve">A22UHC1Z9K-B128CP </v>
          </cell>
          <cell r="B189" t="str">
            <v xml:space="preserve">WS U10/333 FSB2+ 128/9GB/CD </v>
          </cell>
          <cell r="C189">
            <v>6743</v>
          </cell>
          <cell r="D189" t="str">
            <v xml:space="preserve">H </v>
          </cell>
        </row>
        <row r="190">
          <cell r="A190" t="str">
            <v xml:space="preserve">A22UHC1Z9K-B256CP </v>
          </cell>
          <cell r="B190" t="str">
            <v xml:space="preserve">WS U10/333 FSB2+ 256/9GB/CD </v>
          </cell>
          <cell r="C190">
            <v>7216</v>
          </cell>
          <cell r="D190" t="str">
            <v xml:space="preserve">H </v>
          </cell>
        </row>
        <row r="191">
          <cell r="A191" t="str">
            <v xml:space="preserve">A22UHC1Z9L-B128CP </v>
          </cell>
          <cell r="B191" t="str">
            <v xml:space="preserve">WS U10/333 FDB2+ 128/9GB/CD </v>
          </cell>
          <cell r="C191">
            <v>7283</v>
          </cell>
          <cell r="D191" t="str">
            <v xml:space="preserve">H </v>
          </cell>
        </row>
        <row r="192">
          <cell r="A192" t="str">
            <v xml:space="preserve">A22UHC1Z9L-B256CP </v>
          </cell>
          <cell r="B192" t="str">
            <v xml:space="preserve">WS U10/333 FDB2+ 256/9GB/CD </v>
          </cell>
          <cell r="C192">
            <v>7756</v>
          </cell>
          <cell r="D192" t="str">
            <v xml:space="preserve">H </v>
          </cell>
        </row>
        <row r="193">
          <cell r="A193" t="str">
            <v xml:space="preserve">A22UHC1Z9L-B512CP </v>
          </cell>
          <cell r="B193" t="str">
            <v xml:space="preserve">WS U10/333 FDB2+ 512/9GB/CD </v>
          </cell>
          <cell r="C193">
            <v>8836</v>
          </cell>
          <cell r="D193" t="str">
            <v xml:space="preserve">H </v>
          </cell>
        </row>
        <row r="194">
          <cell r="A194" t="str">
            <v xml:space="preserve">A22UHC1Z9P-B128CP </v>
          </cell>
          <cell r="B194" t="str">
            <v xml:space="preserve">WS U10/333 PGX24 128/9GB/CD </v>
          </cell>
          <cell r="C194">
            <v>5798</v>
          </cell>
          <cell r="D194" t="str">
            <v xml:space="preserve">H </v>
          </cell>
        </row>
        <row r="195">
          <cell r="A195" t="str">
            <v xml:space="preserve">A22UHC1Z9P-B256CP </v>
          </cell>
          <cell r="B195" t="str">
            <v xml:space="preserve">WS U10/333 PGX24 256/9GB/CD </v>
          </cell>
          <cell r="C195">
            <v>6271</v>
          </cell>
          <cell r="D195" t="str">
            <v xml:space="preserve">H </v>
          </cell>
        </row>
        <row r="196">
          <cell r="A196" t="str">
            <v xml:space="preserve">A22UHC1Z9S-B128CP </v>
          </cell>
          <cell r="B196" t="str">
            <v xml:space="preserve">SERVER UE10/333, 128MB/9GB </v>
          </cell>
          <cell r="C196">
            <v>6878</v>
          </cell>
          <cell r="D196" t="str">
            <v xml:space="preserve">H </v>
          </cell>
        </row>
        <row r="197">
          <cell r="A197" t="str">
            <v xml:space="preserve">A22UHC1Z9S-B256CP </v>
          </cell>
          <cell r="B197" t="str">
            <v xml:space="preserve">SERVER UE10/333, 256MB/9GB </v>
          </cell>
          <cell r="C197">
            <v>7351</v>
          </cell>
          <cell r="D197" t="str">
            <v xml:space="preserve">H </v>
          </cell>
        </row>
        <row r="198">
          <cell r="A198" t="str">
            <v xml:space="preserve">A22UHC1Z9S-B512CP </v>
          </cell>
          <cell r="B198" t="str">
            <v xml:space="preserve">SERVER UE10/333, 512MB/9GB </v>
          </cell>
          <cell r="C198">
            <v>8431</v>
          </cell>
          <cell r="D198" t="str">
            <v xml:space="preserve">H </v>
          </cell>
        </row>
        <row r="199">
          <cell r="A199" t="str">
            <v xml:space="preserve">A22UKC1Z9L-C256CP </v>
          </cell>
          <cell r="B199" t="str">
            <v xml:space="preserve">WS U10/440 FDB2+ 256/9GB/CD </v>
          </cell>
          <cell r="C199">
            <v>7216</v>
          </cell>
          <cell r="D199" t="str">
            <v xml:space="preserve">H </v>
          </cell>
        </row>
        <row r="200">
          <cell r="A200" t="str">
            <v xml:space="preserve">A22UKC1Z9M-C256CP </v>
          </cell>
          <cell r="B200" t="str">
            <v xml:space="preserve">WS U10/440 AFB 256/9GB/CD </v>
          </cell>
          <cell r="C200">
            <v>10118</v>
          </cell>
          <cell r="D200" t="str">
            <v xml:space="preserve">H </v>
          </cell>
        </row>
        <row r="201">
          <cell r="A201" t="str">
            <v xml:space="preserve">A22UKC1Z9M-C512CP </v>
          </cell>
          <cell r="B201" t="str">
            <v xml:space="preserve">WS U10/440 AFB 512/9GB/CD </v>
          </cell>
          <cell r="C201">
            <v>11198</v>
          </cell>
          <cell r="D201" t="str">
            <v xml:space="preserve">H </v>
          </cell>
        </row>
        <row r="202">
          <cell r="A202" t="str">
            <v xml:space="preserve">A22UKC1Z9Q-C128CP </v>
          </cell>
          <cell r="B202" t="str">
            <v xml:space="preserve">WS U10/440 AFB Lite 128/9GB/CD </v>
          </cell>
          <cell r="C202">
            <v>8363</v>
          </cell>
          <cell r="D202" t="str">
            <v xml:space="preserve">H </v>
          </cell>
        </row>
        <row r="203">
          <cell r="A203" t="str">
            <v xml:space="preserve">A22UKC1Z9Q-C256CP </v>
          </cell>
          <cell r="B203" t="str">
            <v xml:space="preserve">WS U10/440 AFB-L 256/9GB/CD </v>
          </cell>
          <cell r="C203">
            <v>8836</v>
          </cell>
          <cell r="D203" t="str">
            <v xml:space="preserve">H </v>
          </cell>
        </row>
        <row r="204">
          <cell r="A204" t="str">
            <v xml:space="preserve">A22UKC1Z9Q-C512CP </v>
          </cell>
          <cell r="B204" t="str">
            <v xml:space="preserve">WS U10/440 AFB-L 512/9GB/CD </v>
          </cell>
          <cell r="C204">
            <v>9916</v>
          </cell>
          <cell r="D204" t="str">
            <v xml:space="preserve">H </v>
          </cell>
        </row>
        <row r="205">
          <cell r="A205" t="str">
            <v xml:space="preserve">A22UKC1Z9S-C256CP </v>
          </cell>
          <cell r="B205" t="str">
            <v xml:space="preserve">SERVER U10/440 PGX24 256MB/9GB </v>
          </cell>
          <cell r="C205">
            <v>7351</v>
          </cell>
          <cell r="D205" t="str">
            <v xml:space="preserve">H </v>
          </cell>
        </row>
        <row r="206">
          <cell r="A206" t="str">
            <v xml:space="preserve">A23-UEC1-9L-128AC </v>
          </cell>
          <cell r="B206" t="str">
            <v xml:space="preserve">WS U60/300, C3D3, 128MB/4GB </v>
          </cell>
          <cell r="C206">
            <v>15653</v>
          </cell>
          <cell r="D206" t="str">
            <v xml:space="preserve">H </v>
          </cell>
        </row>
        <row r="207">
          <cell r="A207" t="str">
            <v xml:space="preserve">A23-UEC1-9L-128ACK </v>
          </cell>
          <cell r="B207" t="str">
            <v xml:space="preserve">1X300MHZ,128MB,FDB2+,4GB HDD </v>
          </cell>
          <cell r="C207">
            <v>15828</v>
          </cell>
          <cell r="D207" t="str">
            <v xml:space="preserve">H </v>
          </cell>
        </row>
        <row r="208">
          <cell r="A208" t="str">
            <v xml:space="preserve">A23-UEC1-9L-512AC </v>
          </cell>
          <cell r="B208" t="str">
            <v xml:space="preserve">WS U60/300, C3D3, 512MB/4GB </v>
          </cell>
          <cell r="C208">
            <v>19447</v>
          </cell>
          <cell r="D208" t="str">
            <v xml:space="preserve">H </v>
          </cell>
        </row>
        <row r="209">
          <cell r="A209" t="str">
            <v xml:space="preserve">A23-UEC1-9L-512ACK </v>
          </cell>
          <cell r="B209" t="str">
            <v xml:space="preserve">1X300MHZ,512MB,FDB2+,4GB HDD </v>
          </cell>
          <cell r="C209">
            <v>19622</v>
          </cell>
          <cell r="D209" t="str">
            <v xml:space="preserve">H </v>
          </cell>
        </row>
        <row r="210">
          <cell r="A210" t="str">
            <v xml:space="preserve">A23-UEC1-9M-128AC </v>
          </cell>
          <cell r="B210" t="str">
            <v xml:space="preserve">WS U60/300, AFB, 128MB/4GB </v>
          </cell>
          <cell r="C210">
            <v>23625</v>
          </cell>
          <cell r="D210" t="str">
            <v xml:space="preserve">H </v>
          </cell>
        </row>
        <row r="211">
          <cell r="A211" t="str">
            <v xml:space="preserve">A23-UEC1-9M-128ACK </v>
          </cell>
          <cell r="B211" t="str">
            <v xml:space="preserve">1X300MHZ, 128MB, AFB, 4GB HDD </v>
          </cell>
          <cell r="C211">
            <v>23800</v>
          </cell>
          <cell r="D211" t="str">
            <v xml:space="preserve">H </v>
          </cell>
        </row>
        <row r="212">
          <cell r="A212" t="str">
            <v xml:space="preserve">A23-UEC1-9Q-128AC </v>
          </cell>
          <cell r="B212" t="str">
            <v xml:space="preserve">WS U60/300, AFB-L, 128MB/4GB </v>
          </cell>
          <cell r="C212">
            <v>19906</v>
          </cell>
          <cell r="D212" t="str">
            <v xml:space="preserve">H </v>
          </cell>
        </row>
        <row r="213">
          <cell r="A213" t="str">
            <v xml:space="preserve">A23-UEC1-9Q-128ACK </v>
          </cell>
          <cell r="B213" t="str">
            <v xml:space="preserve">1X300MHZ,128MB,AFB-L,4GB HDD </v>
          </cell>
          <cell r="C213">
            <v>20081</v>
          </cell>
          <cell r="D213" t="str">
            <v xml:space="preserve">H </v>
          </cell>
        </row>
        <row r="214">
          <cell r="A214" t="str">
            <v xml:space="preserve">A23-UEC2-9L-256AC </v>
          </cell>
          <cell r="B214" t="str">
            <v xml:space="preserve">WS U60/2X300 C3D3 256MB/4GB </v>
          </cell>
          <cell r="C214">
            <v>25475</v>
          </cell>
          <cell r="D214" t="str">
            <v xml:space="preserve">H </v>
          </cell>
        </row>
        <row r="215">
          <cell r="A215" t="str">
            <v xml:space="preserve">A23-UEC2-9L-256ACK </v>
          </cell>
          <cell r="B215" t="str">
            <v xml:space="preserve">2X300MHZ,256MB,FDB2+,4GB HDD </v>
          </cell>
          <cell r="C215">
            <v>25650</v>
          </cell>
          <cell r="D215" t="str">
            <v xml:space="preserve">H </v>
          </cell>
        </row>
        <row r="216">
          <cell r="A216" t="str">
            <v xml:space="preserve">A23-UEC2-9L-512AC </v>
          </cell>
          <cell r="B216" t="str">
            <v xml:space="preserve">WS U60/2X300 C3D3 512MB/4GB </v>
          </cell>
          <cell r="C216">
            <v>28323</v>
          </cell>
          <cell r="D216" t="str">
            <v xml:space="preserve">H </v>
          </cell>
        </row>
        <row r="217">
          <cell r="A217" t="str">
            <v xml:space="preserve">A23-UEC2-9L-512ACK </v>
          </cell>
          <cell r="B217" t="str">
            <v xml:space="preserve">2X300MHZ,512MB,FDB2+,4GB HDD </v>
          </cell>
          <cell r="C217">
            <v>28498</v>
          </cell>
          <cell r="D217" t="str">
            <v xml:space="preserve">H </v>
          </cell>
        </row>
        <row r="218">
          <cell r="A218" t="str">
            <v xml:space="preserve">A23-UEC2-9M-256AC </v>
          </cell>
          <cell r="B218" t="str">
            <v>WS U60/2X3000 AFB 256MB/4GB</v>
          </cell>
          <cell r="C218">
            <v>33446</v>
          </cell>
          <cell r="D218" t="str">
            <v xml:space="preserve">H </v>
          </cell>
        </row>
        <row r="219">
          <cell r="A219" t="str">
            <v xml:space="preserve">A23-UEC2-9M-256ACK </v>
          </cell>
          <cell r="B219" t="str">
            <v xml:space="preserve">2X300MHZ, 256MB, AFB, 4GB HDD </v>
          </cell>
          <cell r="C219">
            <v>33621</v>
          </cell>
          <cell r="D219" t="str">
            <v xml:space="preserve">H </v>
          </cell>
        </row>
        <row r="220">
          <cell r="A220" t="str">
            <v xml:space="preserve">A23-UEC2-9M-512AC </v>
          </cell>
          <cell r="B220" t="str">
            <v xml:space="preserve">WS U60/2X300 AFB 512MB/4GB </v>
          </cell>
          <cell r="C220">
            <v>36295</v>
          </cell>
          <cell r="D220" t="str">
            <v xml:space="preserve">H </v>
          </cell>
        </row>
        <row r="221">
          <cell r="A221" t="str">
            <v xml:space="preserve">A23-UEC2-9M-512ACK </v>
          </cell>
          <cell r="B221" t="str">
            <v xml:space="preserve">WS U60/2X300 AFB 512MB/4GB </v>
          </cell>
          <cell r="C221">
            <v>36470</v>
          </cell>
          <cell r="D221" t="str">
            <v xml:space="preserve">H </v>
          </cell>
        </row>
        <row r="222">
          <cell r="A222" t="str">
            <v xml:space="preserve">A23-UEC2-9Q-256AC </v>
          </cell>
          <cell r="B222" t="str">
            <v xml:space="preserve">WS U60/2X300 AFB-L 256MB/4GB </v>
          </cell>
          <cell r="C222">
            <v>29727</v>
          </cell>
          <cell r="D222" t="str">
            <v xml:space="preserve">H </v>
          </cell>
        </row>
        <row r="223">
          <cell r="A223" t="str">
            <v xml:space="preserve">A23-UEC2-9Q-256ACK </v>
          </cell>
          <cell r="B223" t="str">
            <v xml:space="preserve">2X300MHZ, 256MB, AFB-L 4GB HDD </v>
          </cell>
          <cell r="C223">
            <v>29902</v>
          </cell>
          <cell r="D223" t="str">
            <v xml:space="preserve">H </v>
          </cell>
        </row>
        <row r="224">
          <cell r="A224" t="str">
            <v xml:space="preserve">A23-UGD1-9L-128AH </v>
          </cell>
          <cell r="B224" t="str">
            <v xml:space="preserve">WS U60/1X360 C3D3 128MB/9GB </v>
          </cell>
          <cell r="C224">
            <v>13493</v>
          </cell>
          <cell r="D224" t="str">
            <v xml:space="preserve">H </v>
          </cell>
        </row>
        <row r="225">
          <cell r="A225" t="str">
            <v>A23-UGD1-9L-128AHK</v>
          </cell>
          <cell r="B225" t="str">
            <v xml:space="preserve">WS U60/1X360 C3D3 128MB/9GB </v>
          </cell>
          <cell r="C225">
            <v>13668</v>
          </cell>
          <cell r="D225" t="str">
            <v xml:space="preserve">H </v>
          </cell>
        </row>
        <row r="226">
          <cell r="A226" t="str">
            <v xml:space="preserve">A23-UGD1-9L-512AH </v>
          </cell>
          <cell r="B226" t="str">
            <v xml:space="preserve">WS U60/1X360 C3D3 512MB/9GB </v>
          </cell>
          <cell r="C226">
            <v>16355</v>
          </cell>
          <cell r="D226" t="str">
            <v xml:space="preserve">H </v>
          </cell>
        </row>
        <row r="227">
          <cell r="A227" t="str">
            <v xml:space="preserve">A23-UGD1-9L-512AHK </v>
          </cell>
          <cell r="B227" t="str">
            <v xml:space="preserve">WS U60/1X360 C3D3 512MB/9GB </v>
          </cell>
          <cell r="C227">
            <v>16530</v>
          </cell>
          <cell r="D227" t="str">
            <v xml:space="preserve">H </v>
          </cell>
        </row>
        <row r="228">
          <cell r="A228" t="str">
            <v xml:space="preserve">A23-UGD1-9M-128AH </v>
          </cell>
          <cell r="B228" t="str">
            <v xml:space="preserve">WS U60/1X360 AFB 128MB/9GB </v>
          </cell>
          <cell r="C228">
            <v>18623</v>
          </cell>
          <cell r="D228" t="str">
            <v xml:space="preserve">H </v>
          </cell>
        </row>
        <row r="229">
          <cell r="A229" t="str">
            <v xml:space="preserve">A23-UGD1-9M-128AHK </v>
          </cell>
          <cell r="B229" t="str">
            <v xml:space="preserve">WS U60/1X360 AFB 128MB/9GB </v>
          </cell>
          <cell r="C229">
            <v>18798</v>
          </cell>
          <cell r="D229" t="str">
            <v xml:space="preserve">H </v>
          </cell>
        </row>
        <row r="230">
          <cell r="A230" t="str">
            <v xml:space="preserve">A23-UGD1-9Q-128AH </v>
          </cell>
          <cell r="B230" t="str">
            <v xml:space="preserve">WS U60/1X360 AFB-L 128MB/9GB </v>
          </cell>
          <cell r="C230">
            <v>15923</v>
          </cell>
          <cell r="D230" t="str">
            <v xml:space="preserve">H </v>
          </cell>
        </row>
        <row r="231">
          <cell r="A231" t="str">
            <v xml:space="preserve">A23-UGD1-9Q-128AHK </v>
          </cell>
          <cell r="B231" t="str">
            <v xml:space="preserve">WS U60/1X360 AFB-L 128MB/9GB </v>
          </cell>
          <cell r="C231">
            <v>16098</v>
          </cell>
          <cell r="D231" t="str">
            <v xml:space="preserve">H </v>
          </cell>
        </row>
        <row r="232">
          <cell r="A232" t="str">
            <v xml:space="preserve">A23-UGD1-9Q-512AH </v>
          </cell>
          <cell r="B232" t="str">
            <v xml:space="preserve">WS U60/1X360 AFB-L 512MB/9GB </v>
          </cell>
          <cell r="C232">
            <v>18785</v>
          </cell>
          <cell r="D232" t="str">
            <v xml:space="preserve">H </v>
          </cell>
        </row>
        <row r="233">
          <cell r="A233" t="str">
            <v xml:space="preserve">A23-UGD1-9Q-512AHK </v>
          </cell>
          <cell r="B233" t="str">
            <v xml:space="preserve">WS U60/1X360 AFB-L 512MB/9GB </v>
          </cell>
          <cell r="C233">
            <v>18960</v>
          </cell>
          <cell r="D233" t="str">
            <v xml:space="preserve">H </v>
          </cell>
        </row>
        <row r="234">
          <cell r="A234" t="str">
            <v xml:space="preserve">A23-UGD2-9L-256AH </v>
          </cell>
          <cell r="B234" t="str">
            <v xml:space="preserve">WS U60/2X360 C3D3 256MB/9GB </v>
          </cell>
          <cell r="C234">
            <v>18353</v>
          </cell>
          <cell r="D234" t="str">
            <v xml:space="preserve">H </v>
          </cell>
        </row>
        <row r="235">
          <cell r="A235" t="str">
            <v xml:space="preserve">A23-UGD2-9L-256AHK </v>
          </cell>
          <cell r="B235" t="str">
            <v xml:space="preserve">WS U60/2X360 C3D3 256MB/9GB </v>
          </cell>
          <cell r="C235">
            <v>18528</v>
          </cell>
          <cell r="D235" t="str">
            <v xml:space="preserve">H </v>
          </cell>
        </row>
        <row r="236">
          <cell r="A236" t="str">
            <v xml:space="preserve">A23-UGD2-9L-512AH </v>
          </cell>
          <cell r="B236" t="str">
            <v xml:space="preserve">WS U60/2X360 C3D3 512MB/9GB </v>
          </cell>
          <cell r="C236">
            <v>20169</v>
          </cell>
          <cell r="D236" t="str">
            <v xml:space="preserve">H </v>
          </cell>
        </row>
        <row r="237">
          <cell r="A237" t="str">
            <v xml:space="preserve">A23-UGD2-9L-512AHK </v>
          </cell>
          <cell r="B237" t="str">
            <v xml:space="preserve">WS U60/2X360 C3D3 512MB/9GB </v>
          </cell>
          <cell r="C237">
            <v>20344</v>
          </cell>
          <cell r="D237" t="str">
            <v xml:space="preserve">H </v>
          </cell>
        </row>
        <row r="238">
          <cell r="A238" t="str">
            <v xml:space="preserve">A23-UGD2-9M-256AH </v>
          </cell>
          <cell r="B238" t="str">
            <v xml:space="preserve">WS U60/2X360 AFB 256MB/9GB </v>
          </cell>
          <cell r="C238">
            <v>23483</v>
          </cell>
          <cell r="D238" t="str">
            <v xml:space="preserve">H </v>
          </cell>
        </row>
        <row r="239">
          <cell r="A239" t="str">
            <v xml:space="preserve">A23-UGD2-9M-256AHK </v>
          </cell>
          <cell r="B239" t="str">
            <v xml:space="preserve">WS U60/2X360 AFB 256MB/9GB </v>
          </cell>
          <cell r="C239">
            <v>23658</v>
          </cell>
          <cell r="D239" t="str">
            <v xml:space="preserve">H </v>
          </cell>
        </row>
        <row r="240">
          <cell r="A240" t="str">
            <v xml:space="preserve">A23-UGD2-9M-512AH </v>
          </cell>
          <cell r="B240" t="str">
            <v xml:space="preserve">WS U60/2X360 AFB 512MB/9GB </v>
          </cell>
          <cell r="C240">
            <v>25299</v>
          </cell>
          <cell r="D240" t="str">
            <v xml:space="preserve">H </v>
          </cell>
        </row>
        <row r="241">
          <cell r="A241" t="str">
            <v xml:space="preserve">A23-UGD2-9M-512AHK </v>
          </cell>
          <cell r="B241" t="str">
            <v xml:space="preserve">WS U60/2X360 AFB 512MB/9GB </v>
          </cell>
          <cell r="C241">
            <v>25474</v>
          </cell>
          <cell r="D241" t="str">
            <v xml:space="preserve">H </v>
          </cell>
        </row>
        <row r="242">
          <cell r="A242" t="str">
            <v xml:space="preserve">A23-UGD2-9Q-256AH </v>
          </cell>
          <cell r="B242" t="str">
            <v xml:space="preserve">WS U60/2X360 AFB-L 256MB/9GB </v>
          </cell>
          <cell r="C242">
            <v>20783</v>
          </cell>
          <cell r="D242" t="str">
            <v xml:space="preserve">H </v>
          </cell>
        </row>
        <row r="243">
          <cell r="A243" t="str">
            <v xml:space="preserve">A23-UGD2-9Q-256AHK </v>
          </cell>
          <cell r="B243" t="str">
            <v xml:space="preserve">WS U60/2X360 AFB-L 256MB/9GB </v>
          </cell>
          <cell r="C243">
            <v>20958</v>
          </cell>
          <cell r="D243" t="str">
            <v xml:space="preserve">H </v>
          </cell>
        </row>
        <row r="244">
          <cell r="A244" t="str">
            <v xml:space="preserve">A23-ULD1-9L-256AH </v>
          </cell>
          <cell r="B244" t="str">
            <v xml:space="preserve">WS U60/1X450,C3D3,256MB,9GB </v>
          </cell>
          <cell r="C244">
            <v>17543</v>
          </cell>
          <cell r="D244" t="str">
            <v xml:space="preserve">H </v>
          </cell>
        </row>
        <row r="245">
          <cell r="A245" t="str">
            <v xml:space="preserve">A23-ULD1-9L-512AH </v>
          </cell>
          <cell r="B245" t="str">
            <v xml:space="preserve">WS U60/1X450,C3D3,512MB,9G </v>
          </cell>
          <cell r="C245">
            <v>19359</v>
          </cell>
          <cell r="D245" t="str">
            <v xml:space="preserve">H </v>
          </cell>
        </row>
        <row r="246">
          <cell r="A246" t="str">
            <v xml:space="preserve">A23-ULD1-9M-256AH </v>
          </cell>
          <cell r="B246" t="str">
            <v xml:space="preserve">WS U60/1X450,AFB,256MB,9GB </v>
          </cell>
          <cell r="C246">
            <v>20513</v>
          </cell>
          <cell r="D246" t="str">
            <v xml:space="preserve">H </v>
          </cell>
        </row>
        <row r="247">
          <cell r="A247" t="str">
            <v xml:space="preserve">A23-ULD1-9M-512AH </v>
          </cell>
          <cell r="B247" t="str">
            <v xml:space="preserve">WS U60/1X450,AFB,512MB,9GB </v>
          </cell>
          <cell r="C247">
            <v>22329</v>
          </cell>
          <cell r="D247" t="str">
            <v xml:space="preserve">H </v>
          </cell>
        </row>
        <row r="248">
          <cell r="A248" t="str">
            <v xml:space="preserve">A23-ULD1-9Q-1024AH </v>
          </cell>
          <cell r="B248" t="str">
            <v xml:space="preserve">WS U60/1X450,AFB-L,1024MB,9GB </v>
          </cell>
          <cell r="C248">
            <v>24354</v>
          </cell>
          <cell r="D248" t="str">
            <v xml:space="preserve">H </v>
          </cell>
        </row>
        <row r="249">
          <cell r="A249" t="str">
            <v xml:space="preserve">A23-ULD1-9Q-256AH </v>
          </cell>
          <cell r="B249" t="str">
            <v xml:space="preserve">WS U60/1X450,AFB-L,256MB,9GB </v>
          </cell>
          <cell r="C249">
            <v>19163</v>
          </cell>
          <cell r="D249" t="str">
            <v xml:space="preserve">H </v>
          </cell>
        </row>
        <row r="250">
          <cell r="A250" t="str">
            <v xml:space="preserve">A23-ULD1-9Q-512AH </v>
          </cell>
          <cell r="B250" t="str">
            <v xml:space="preserve">WS U60/1X450,AFB-L,512MB,9GB </v>
          </cell>
          <cell r="C250">
            <v>20979</v>
          </cell>
          <cell r="D250" t="str">
            <v xml:space="preserve">H </v>
          </cell>
        </row>
        <row r="251">
          <cell r="A251" t="str">
            <v xml:space="preserve">A23-ULD2-9L-256AH </v>
          </cell>
          <cell r="B251" t="str">
            <v xml:space="preserve">WS U60/2X450.C3D3,256MB,9GB </v>
          </cell>
          <cell r="C251">
            <v>24293</v>
          </cell>
          <cell r="D251" t="str">
            <v xml:space="preserve">H </v>
          </cell>
        </row>
        <row r="252">
          <cell r="A252" t="str">
            <v xml:space="preserve">A23-ULD2-9L-512AH </v>
          </cell>
          <cell r="B252" t="str">
            <v xml:space="preserve">WS U60/2X450,C3D3,512MB,9GB </v>
          </cell>
          <cell r="C252">
            <v>26109</v>
          </cell>
          <cell r="D252" t="str">
            <v xml:space="preserve">H </v>
          </cell>
        </row>
        <row r="253">
          <cell r="A253" t="str">
            <v xml:space="preserve">A23-ULD2-9M-256AH </v>
          </cell>
          <cell r="B253" t="str">
            <v xml:space="preserve">WS U60/2X450,AFB,256MB,9GB </v>
          </cell>
          <cell r="C253">
            <v>27263</v>
          </cell>
          <cell r="D253" t="str">
            <v xml:space="preserve">H </v>
          </cell>
        </row>
        <row r="254">
          <cell r="A254" t="str">
            <v xml:space="preserve">A23-ULD2-9M-512AH </v>
          </cell>
          <cell r="B254" t="str">
            <v xml:space="preserve">WS U60/2X450,AFB,512MB,9GB </v>
          </cell>
          <cell r="C254">
            <v>29079</v>
          </cell>
          <cell r="D254" t="str">
            <v xml:space="preserve">H </v>
          </cell>
        </row>
        <row r="255">
          <cell r="A255" t="str">
            <v xml:space="preserve">A23-ULD2-9Q-256AH </v>
          </cell>
          <cell r="B255" t="str">
            <v xml:space="preserve">WS U60/2X450,AFB-L,256MB,9GB </v>
          </cell>
          <cell r="C255">
            <v>25913</v>
          </cell>
          <cell r="D255" t="str">
            <v xml:space="preserve">H </v>
          </cell>
        </row>
        <row r="256">
          <cell r="A256" t="str">
            <v xml:space="preserve">A23-ULD2-9Q-512AH </v>
          </cell>
          <cell r="B256" t="str">
            <v xml:space="preserve">WS U60/2X450,AFB-L,512MB,9GB </v>
          </cell>
          <cell r="C256">
            <v>27729</v>
          </cell>
          <cell r="D256" t="str">
            <v xml:space="preserve">H </v>
          </cell>
        </row>
        <row r="257">
          <cell r="A257" t="str">
            <v xml:space="preserve">A25-BA </v>
          </cell>
          <cell r="B257" t="str">
            <v xml:space="preserve">SRVR E450 ZERO BASE </v>
          </cell>
          <cell r="C257">
            <v>14749</v>
          </cell>
          <cell r="D257" t="str">
            <v xml:space="preserve">H </v>
          </cell>
        </row>
        <row r="258">
          <cell r="A258" t="str">
            <v xml:space="preserve">A26-AA </v>
          </cell>
          <cell r="B258" t="str">
            <v xml:space="preserve">E250 SERVER BASE CONFIGURATION </v>
          </cell>
          <cell r="C258">
            <v>6994</v>
          </cell>
          <cell r="D258" t="str">
            <v xml:space="preserve">H </v>
          </cell>
        </row>
        <row r="259">
          <cell r="A259" t="str">
            <v xml:space="preserve">A26-AA-R </v>
          </cell>
          <cell r="B259" t="str">
            <v xml:space="preserve">E250 SERVER BASE CONFIG (RACK) </v>
          </cell>
          <cell r="C259">
            <v>6994</v>
          </cell>
          <cell r="D259" t="str">
            <v xml:space="preserve">H </v>
          </cell>
        </row>
        <row r="260">
          <cell r="A260" t="str">
            <v xml:space="preserve">A3000HP-6140-B </v>
          </cell>
          <cell r="B260" t="str">
            <v xml:space="preserve">HP-UX RAID MGR SW KIT A3000 </v>
          </cell>
          <cell r="C260">
            <v>0</v>
          </cell>
          <cell r="D260" t="str">
            <v xml:space="preserve">D </v>
          </cell>
        </row>
        <row r="261">
          <cell r="A261" t="str">
            <v xml:space="preserve">A5000-NT4-B </v>
          </cell>
          <cell r="B261" t="str">
            <v xml:space="preserve">NT SW KIT FOR A5000 </v>
          </cell>
          <cell r="C261">
            <v>0</v>
          </cell>
          <cell r="D261" t="str">
            <v xml:space="preserve">D </v>
          </cell>
        </row>
        <row r="262">
          <cell r="A262" t="str">
            <v xml:space="preserve">AUT-2.1-D </v>
          </cell>
          <cell r="B262" t="str">
            <v xml:space="preserve">AUTOCLIENT 2.1, DOC </v>
          </cell>
          <cell r="C262">
            <v>195</v>
          </cell>
          <cell r="D262" t="str">
            <v xml:space="preserve">D </v>
          </cell>
        </row>
        <row r="263">
          <cell r="A263" t="str">
            <v xml:space="preserve">AUT-2.1-L10 </v>
          </cell>
          <cell r="B263" t="str">
            <v xml:space="preserve">AUTOCLIENT 2.1, 10LIC </v>
          </cell>
          <cell r="C263">
            <v>3416</v>
          </cell>
          <cell r="D263" t="str">
            <v xml:space="preserve">B </v>
          </cell>
        </row>
        <row r="264">
          <cell r="A264" t="str">
            <v xml:space="preserve">AUT-2.1-L100 </v>
          </cell>
          <cell r="B264" t="str">
            <v xml:space="preserve">AUTOCLIENT 2.1, 100LIC </v>
          </cell>
          <cell r="C264">
            <v>21875</v>
          </cell>
          <cell r="D264" t="str">
            <v xml:space="preserve">B </v>
          </cell>
        </row>
        <row r="265">
          <cell r="A265" t="str">
            <v xml:space="preserve">AUT-2.1-P </v>
          </cell>
          <cell r="B265" t="str">
            <v xml:space="preserve">AUTOCLIENT 2.1, CD DOC LI </v>
          </cell>
          <cell r="C265">
            <v>7840</v>
          </cell>
          <cell r="D265" t="str">
            <v xml:space="preserve">B </v>
          </cell>
        </row>
        <row r="266">
          <cell r="A266" t="str">
            <v xml:space="preserve">AUT-SVR-2.1-L </v>
          </cell>
          <cell r="B266" t="str">
            <v xml:space="preserve">AUTOCLIENT 2.1 SV, LIC </v>
          </cell>
          <cell r="C266">
            <v>4179</v>
          </cell>
          <cell r="D266" t="str">
            <v xml:space="preserve">B </v>
          </cell>
        </row>
        <row r="267">
          <cell r="A267" t="str">
            <v xml:space="preserve">BAK-CL1-5.0.1-CD </v>
          </cell>
          <cell r="B267" t="str">
            <v xml:space="preserve">BACKUP CLIENTPAK 5.0.1,CD DOC </v>
          </cell>
          <cell r="C267">
            <v>2100</v>
          </cell>
          <cell r="D267" t="str">
            <v xml:space="preserve">B </v>
          </cell>
        </row>
        <row r="268">
          <cell r="A268" t="str">
            <v xml:space="preserve">BAK-CL2-5.0.1-CD </v>
          </cell>
          <cell r="B268" t="str">
            <v xml:space="preserve">BACKUP CLIENTPAK2 5.0.1,CD DOC </v>
          </cell>
          <cell r="C268">
            <v>2100</v>
          </cell>
          <cell r="D268" t="str">
            <v xml:space="preserve">B </v>
          </cell>
        </row>
        <row r="269">
          <cell r="A269" t="str">
            <v xml:space="preserve">BAK-CL3-5.0.1-CD </v>
          </cell>
          <cell r="B269" t="str">
            <v xml:space="preserve">BACKUP CLIENTPAK3 5.0.1,CD DOC </v>
          </cell>
          <cell r="C269">
            <v>2100</v>
          </cell>
          <cell r="D269" t="str">
            <v xml:space="preserve">B </v>
          </cell>
        </row>
        <row r="270">
          <cell r="A270" t="str">
            <v xml:space="preserve">BAK-CL5-4.2.6-CD </v>
          </cell>
          <cell r="B270" t="str">
            <v xml:space="preserve">BACKUP CLIENTPAK5 4.2.6, CD </v>
          </cell>
          <cell r="C270">
            <v>2100</v>
          </cell>
          <cell r="D270" t="str">
            <v xml:space="preserve">B </v>
          </cell>
        </row>
        <row r="271">
          <cell r="A271" t="str">
            <v xml:space="preserve">BAK-DMI-1.0-P </v>
          </cell>
          <cell r="B271" t="str">
            <v xml:space="preserve">SOLSTICE DB INFORMIX,CD DOC LI </v>
          </cell>
          <cell r="C271">
            <v>7000</v>
          </cell>
          <cell r="D271" t="str">
            <v xml:space="preserve">B </v>
          </cell>
        </row>
        <row r="272">
          <cell r="A272" t="str">
            <v xml:space="preserve">BAK-DMSAP-1.1.0-P </v>
          </cell>
          <cell r="B272" t="str">
            <v xml:space="preserve">SOLSTICE DB SAP, CD DOC LI </v>
          </cell>
          <cell r="C272">
            <v>14000</v>
          </cell>
          <cell r="D272" t="str">
            <v xml:space="preserve">B </v>
          </cell>
        </row>
        <row r="273">
          <cell r="A273" t="str">
            <v xml:space="preserve">BAK-MME-1.0.0-P </v>
          </cell>
          <cell r="B273" t="str">
            <v xml:space="preserve">SOLS BACKUP MME 1.0, CD DOC LI </v>
          </cell>
          <cell r="C273">
            <v>1400</v>
          </cell>
          <cell r="D273" t="str">
            <v xml:space="preserve">B </v>
          </cell>
        </row>
        <row r="274">
          <cell r="A274" t="str">
            <v xml:space="preserve">BAK-MMS-1.0.0-P </v>
          </cell>
          <cell r="B274" t="str">
            <v xml:space="preserve">SOLS BACKUP MMS 1.0, CD DOC LI </v>
          </cell>
          <cell r="C274">
            <v>1400</v>
          </cell>
          <cell r="D274" t="str">
            <v xml:space="preserve">B </v>
          </cell>
        </row>
        <row r="275">
          <cell r="A275" t="str">
            <v xml:space="preserve">BUA99-510-9999 </v>
          </cell>
          <cell r="B275" t="str">
            <v xml:space="preserve">SW SBU 5.1 ARCHIVE, LIC </v>
          </cell>
          <cell r="C275">
            <v>4900</v>
          </cell>
          <cell r="D275" t="str">
            <v xml:space="preserve">B </v>
          </cell>
        </row>
        <row r="276">
          <cell r="A276" t="str">
            <v xml:space="preserve">BUA99-510-99U9 </v>
          </cell>
          <cell r="B276" t="str">
            <v xml:space="preserve">SW SBU 5.1 ARCHIVE UPGR RTU </v>
          </cell>
          <cell r="C276">
            <v>2450</v>
          </cell>
          <cell r="D276" t="str">
            <v xml:space="preserve">B </v>
          </cell>
        </row>
        <row r="277">
          <cell r="A277" t="str">
            <v xml:space="preserve">BUD99-510-99U9 </v>
          </cell>
          <cell r="B277" t="str">
            <v xml:space="preserve">SW SBU 5.1 UPGR HSD RTU </v>
          </cell>
          <cell r="C277">
            <v>4550</v>
          </cell>
          <cell r="D277" t="str">
            <v xml:space="preserve">B </v>
          </cell>
        </row>
        <row r="278">
          <cell r="A278" t="str">
            <v xml:space="preserve">BUE99-510-99T9 </v>
          </cell>
          <cell r="B278" t="str">
            <v xml:space="preserve">SW SBU 5.1 UPG SE-PE RTU </v>
          </cell>
          <cell r="C278">
            <v>16800</v>
          </cell>
          <cell r="D278" t="str">
            <v xml:space="preserve">B </v>
          </cell>
        </row>
        <row r="279">
          <cell r="A279" t="str">
            <v xml:space="preserve">BUE99-510-99U9 </v>
          </cell>
          <cell r="B279" t="str">
            <v xml:space="preserve">SW SBU 5.1 PE UPG CD, DOC, RTU </v>
          </cell>
          <cell r="C279">
            <v>10500</v>
          </cell>
          <cell r="D279" t="str">
            <v xml:space="preserve">B </v>
          </cell>
        </row>
        <row r="280">
          <cell r="A280" t="str">
            <v xml:space="preserve">BUE99-510-E999 </v>
          </cell>
          <cell r="B280" t="str">
            <v xml:space="preserve">SW SBU 5.1 PE, CD DOC LI </v>
          </cell>
          <cell r="C280">
            <v>21000</v>
          </cell>
          <cell r="D280" t="str">
            <v xml:space="preserve">B </v>
          </cell>
        </row>
        <row r="281">
          <cell r="A281" t="str">
            <v xml:space="preserve">BUE99-510-W9T9 </v>
          </cell>
          <cell r="B281" t="str">
            <v xml:space="preserve">SW SBU 5.1 UPG NE-PE RTU </v>
          </cell>
          <cell r="C281">
            <v>12600</v>
          </cell>
          <cell r="D281" t="str">
            <v xml:space="preserve">B </v>
          </cell>
        </row>
        <row r="282">
          <cell r="A282" t="str">
            <v xml:space="preserve">BUH99-510-9999 </v>
          </cell>
          <cell r="B282" t="str">
            <v xml:space="preserve">SW SBU 5.1 HSM, LIC </v>
          </cell>
          <cell r="C282">
            <v>21000</v>
          </cell>
          <cell r="D282" t="str">
            <v xml:space="preserve">B </v>
          </cell>
        </row>
        <row r="283">
          <cell r="A283" t="str">
            <v xml:space="preserve">BUH99-510-99U9 </v>
          </cell>
          <cell r="B283" t="str">
            <v xml:space="preserve">SW SBU 5.1 UPGR HSM RTU </v>
          </cell>
          <cell r="C283">
            <v>10500</v>
          </cell>
          <cell r="D283" t="str">
            <v xml:space="preserve">B </v>
          </cell>
        </row>
        <row r="284">
          <cell r="A284" t="str">
            <v xml:space="preserve">BUJC9-510-9999 </v>
          </cell>
          <cell r="B284" t="str">
            <v xml:space="preserve">SW SBU 5.1 1-128 SLOT JB, LIC </v>
          </cell>
          <cell r="C284">
            <v>11200</v>
          </cell>
          <cell r="D284" t="str">
            <v xml:space="preserve">B </v>
          </cell>
        </row>
        <row r="285">
          <cell r="A285" t="str">
            <v xml:space="preserve">BUJC9-510-99T9 </v>
          </cell>
          <cell r="B285" t="str">
            <v xml:space="preserve">SW SBU 5.1 UPG 16 - 128 JB RTU </v>
          </cell>
          <cell r="C285">
            <v>7700</v>
          </cell>
          <cell r="D285" t="str">
            <v xml:space="preserve">B </v>
          </cell>
        </row>
        <row r="286">
          <cell r="A286" t="str">
            <v xml:space="preserve">BUJC9-510-99U9 </v>
          </cell>
          <cell r="B286" t="str">
            <v xml:space="preserve">SW SBU 5.1 UP 128 SLOT JB RTU </v>
          </cell>
          <cell r="C286">
            <v>5600</v>
          </cell>
          <cell r="D286" t="str">
            <v xml:space="preserve">B </v>
          </cell>
        </row>
        <row r="287">
          <cell r="A287" t="str">
            <v xml:space="preserve">BUJC9-510-D9T9 </v>
          </cell>
          <cell r="B287" t="str">
            <v xml:space="preserve">SW SBU 5.1 UPG 32 - 128 JB RTU </v>
          </cell>
          <cell r="C287">
            <v>5600</v>
          </cell>
          <cell r="D287" t="str">
            <v xml:space="preserve">B </v>
          </cell>
        </row>
        <row r="288">
          <cell r="A288" t="str">
            <v xml:space="preserve">BUJC9-510-W9T9 </v>
          </cell>
          <cell r="B288" t="str">
            <v xml:space="preserve">SW SBU 5.1 UPG 64 - 128 JB RTU </v>
          </cell>
          <cell r="C288">
            <v>3500</v>
          </cell>
          <cell r="D288" t="str">
            <v xml:space="preserve">B </v>
          </cell>
        </row>
        <row r="289">
          <cell r="A289" t="str">
            <v xml:space="preserve">BUJE9-510-9999 </v>
          </cell>
          <cell r="B289" t="str">
            <v xml:space="preserve">SW SBU 5.1 1-256 SLOT JB, LIC </v>
          </cell>
          <cell r="C289">
            <v>13300</v>
          </cell>
          <cell r="D289" t="str">
            <v xml:space="preserve">B </v>
          </cell>
        </row>
        <row r="290">
          <cell r="A290" t="str">
            <v xml:space="preserve">BUJE9-510-99T9 </v>
          </cell>
          <cell r="B290" t="str">
            <v xml:space="preserve">SW SBU 5.1 UPG 64 - 256 JB RTU </v>
          </cell>
          <cell r="C290">
            <v>5600</v>
          </cell>
          <cell r="D290" t="str">
            <v xml:space="preserve">B </v>
          </cell>
        </row>
        <row r="291">
          <cell r="A291" t="str">
            <v xml:space="preserve">BUJE9-510-99U9 </v>
          </cell>
          <cell r="B291" t="str">
            <v xml:space="preserve">SW SBU 5.1 UP 256 SLOT JB RTU </v>
          </cell>
          <cell r="C291">
            <v>6650</v>
          </cell>
          <cell r="D291" t="str">
            <v xml:space="preserve">B </v>
          </cell>
        </row>
        <row r="292">
          <cell r="A292" t="str">
            <v xml:space="preserve">BUJE9-510-D9T9 </v>
          </cell>
          <cell r="B292" t="str">
            <v xml:space="preserve">SW SBU 5.1 UP 128 - 256 JB RTU </v>
          </cell>
          <cell r="C292">
            <v>3500</v>
          </cell>
          <cell r="D292" t="str">
            <v xml:space="preserve">B </v>
          </cell>
        </row>
        <row r="293">
          <cell r="A293" t="str">
            <v xml:space="preserve">BUJL9-510-9999 </v>
          </cell>
          <cell r="B293" t="str">
            <v xml:space="preserve">SW SBU 5.1 1-64 SLOT JB, LIC </v>
          </cell>
          <cell r="C293">
            <v>9100</v>
          </cell>
          <cell r="D293" t="str">
            <v xml:space="preserve">B </v>
          </cell>
        </row>
        <row r="294">
          <cell r="A294" t="str">
            <v xml:space="preserve">BUJL9-510-99T9 </v>
          </cell>
          <cell r="B294" t="str">
            <v xml:space="preserve">SW SBU 5.1 UPGR 16 - 64 JB RTU </v>
          </cell>
          <cell r="C294">
            <v>5600</v>
          </cell>
          <cell r="D294" t="str">
            <v xml:space="preserve">B </v>
          </cell>
        </row>
        <row r="295">
          <cell r="A295" t="str">
            <v xml:space="preserve">BUJL9-510-99U9 </v>
          </cell>
          <cell r="B295" t="str">
            <v xml:space="preserve">SW SBU 5.1 UP 1-64 SLOT JB RTU </v>
          </cell>
          <cell r="C295">
            <v>4550</v>
          </cell>
          <cell r="D295" t="str">
            <v xml:space="preserve">B </v>
          </cell>
        </row>
        <row r="296">
          <cell r="A296" t="str">
            <v xml:space="preserve">BUJL9-510-D9T9 </v>
          </cell>
          <cell r="B296" t="str">
            <v xml:space="preserve">SW SBU 5.1 UPG 32 - 64 JB RTU </v>
          </cell>
          <cell r="C296">
            <v>3500</v>
          </cell>
          <cell r="D296" t="str">
            <v xml:space="preserve">B </v>
          </cell>
        </row>
        <row r="297">
          <cell r="A297" t="str">
            <v xml:space="preserve">BUJV9-510-9999 </v>
          </cell>
          <cell r="B297" t="str">
            <v xml:space="preserve">SW SBU 5.1 1-8 SLOT JB, LIC </v>
          </cell>
          <cell r="C297">
            <v>2100</v>
          </cell>
          <cell r="D297" t="str">
            <v xml:space="preserve">B </v>
          </cell>
        </row>
        <row r="298">
          <cell r="A298" t="str">
            <v xml:space="preserve">BUJV9-510-99U9 </v>
          </cell>
          <cell r="B298" t="str">
            <v xml:space="preserve">SW SBU 5.1 UP 1-8 SLOT JB RTU </v>
          </cell>
          <cell r="C298">
            <v>1050</v>
          </cell>
          <cell r="D298" t="str">
            <v xml:space="preserve">B </v>
          </cell>
        </row>
        <row r="299">
          <cell r="A299" t="str">
            <v xml:space="preserve">BUJW9-510-9999 </v>
          </cell>
          <cell r="B299" t="str">
            <v xml:space="preserve">SW SBU 5.1 UNLIMITED JB, LIC </v>
          </cell>
          <cell r="C299">
            <v>17500</v>
          </cell>
          <cell r="D299" t="str">
            <v xml:space="preserve">B </v>
          </cell>
        </row>
        <row r="300">
          <cell r="A300" t="str">
            <v xml:space="preserve">BUJW9-510-99T9 </v>
          </cell>
          <cell r="B300" t="str">
            <v xml:space="preserve">SW SBU 5.1 UP 128 - UNL JB RTU </v>
          </cell>
          <cell r="C300">
            <v>7700</v>
          </cell>
          <cell r="D300" t="str">
            <v xml:space="preserve">B </v>
          </cell>
        </row>
        <row r="301">
          <cell r="A301" t="str">
            <v xml:space="preserve">BUJW9-510-99U9 </v>
          </cell>
          <cell r="B301" t="str">
            <v xml:space="preserve">SW SBU 5.1 UP UNLIMITED JB RTU </v>
          </cell>
          <cell r="C301">
            <v>8750</v>
          </cell>
          <cell r="D301" t="str">
            <v xml:space="preserve">B </v>
          </cell>
        </row>
        <row r="302">
          <cell r="A302" t="str">
            <v xml:space="preserve">BUJW9-510-D9T9 </v>
          </cell>
          <cell r="B302" t="str">
            <v xml:space="preserve">SW SBU 5.1 UP 256 - UNL JB RTU </v>
          </cell>
          <cell r="C302">
            <v>5600</v>
          </cell>
          <cell r="D302" t="str">
            <v xml:space="preserve">B </v>
          </cell>
        </row>
        <row r="303">
          <cell r="A303" t="str">
            <v xml:space="preserve">BUJX9-510-9999 </v>
          </cell>
          <cell r="B303" t="str">
            <v xml:space="preserve">SW SBU 5.1 1-16 SLOT JB, LIC </v>
          </cell>
          <cell r="C303">
            <v>4900</v>
          </cell>
          <cell r="D303" t="str">
            <v xml:space="preserve">B </v>
          </cell>
        </row>
        <row r="304">
          <cell r="A304" t="str">
            <v xml:space="preserve">BUJX9-510-99T9 </v>
          </cell>
          <cell r="B304" t="str">
            <v xml:space="preserve">SW SBU 5.1 UP 8 - 16 JB RTU </v>
          </cell>
          <cell r="C304">
            <v>4200</v>
          </cell>
          <cell r="D304" t="str">
            <v xml:space="preserve">B </v>
          </cell>
        </row>
        <row r="305">
          <cell r="A305" t="str">
            <v xml:space="preserve">BUJX9-510-99U9 </v>
          </cell>
          <cell r="B305" t="str">
            <v xml:space="preserve">SW SBU 5.1 UP 1-16 SLOT JB RTU </v>
          </cell>
          <cell r="C305">
            <v>2450</v>
          </cell>
          <cell r="D305" t="str">
            <v xml:space="preserve">B </v>
          </cell>
        </row>
        <row r="306">
          <cell r="A306" t="str">
            <v xml:space="preserve">BUJY9-510-9999 </v>
          </cell>
          <cell r="B306" t="str">
            <v xml:space="preserve">SW SBU 5.1 1-32 SLOT JB, LIC </v>
          </cell>
          <cell r="C306">
            <v>7000</v>
          </cell>
          <cell r="D306" t="str">
            <v xml:space="preserve">B </v>
          </cell>
        </row>
        <row r="307">
          <cell r="A307" t="str">
            <v xml:space="preserve">BUJY9-510-99T9 </v>
          </cell>
          <cell r="B307" t="str">
            <v xml:space="preserve">SW SBU 5.1 UPGR 8 - 32 JB RTU </v>
          </cell>
          <cell r="C307">
            <v>6300</v>
          </cell>
          <cell r="D307" t="str">
            <v xml:space="preserve">B </v>
          </cell>
        </row>
        <row r="308">
          <cell r="A308" t="str">
            <v xml:space="preserve">BUJY9-510-99U9 </v>
          </cell>
          <cell r="B308" t="str">
            <v xml:space="preserve">SW SBU 5.1 UP 1-32 SLOT JB RTU </v>
          </cell>
          <cell r="C308">
            <v>3500</v>
          </cell>
          <cell r="D308" t="str">
            <v xml:space="preserve">B </v>
          </cell>
        </row>
        <row r="309">
          <cell r="A309" t="str">
            <v xml:space="preserve">BUJY9-510-D9T9 </v>
          </cell>
          <cell r="B309" t="str">
            <v xml:space="preserve">SW SBU 5.1 UPGR 16 - 32 JB RTU </v>
          </cell>
          <cell r="C309">
            <v>3500</v>
          </cell>
          <cell r="D309" t="str">
            <v xml:space="preserve">B </v>
          </cell>
        </row>
        <row r="310">
          <cell r="A310" t="str">
            <v xml:space="preserve">BUKC9-510-9999 </v>
          </cell>
          <cell r="B310" t="str">
            <v xml:space="preserve">SW SBU 5.1 1-128 SLOT SILO,LIC </v>
          </cell>
          <cell r="C310">
            <v>13300</v>
          </cell>
          <cell r="D310" t="str">
            <v xml:space="preserve">B </v>
          </cell>
        </row>
        <row r="311">
          <cell r="A311" t="str">
            <v xml:space="preserve">BUKC9-510-99U9 </v>
          </cell>
          <cell r="B311" t="str">
            <v xml:space="preserve">SW SBU 5.1 UP 128 SILO RTU </v>
          </cell>
          <cell r="C311">
            <v>6650</v>
          </cell>
          <cell r="D311" t="str">
            <v xml:space="preserve">B </v>
          </cell>
        </row>
        <row r="312">
          <cell r="A312" t="str">
            <v xml:space="preserve">BUKW9-510-9999 </v>
          </cell>
          <cell r="B312" t="str">
            <v xml:space="preserve">SW SBU 5.1 UNLIMITED SILO, LIC </v>
          </cell>
          <cell r="C312">
            <v>42000</v>
          </cell>
          <cell r="D312" t="str">
            <v xml:space="preserve">B </v>
          </cell>
        </row>
        <row r="313">
          <cell r="A313" t="str">
            <v xml:space="preserve">BUKW9-510-99T9 </v>
          </cell>
          <cell r="B313" t="str">
            <v xml:space="preserve">SW SBU 5.1 UP 128-UNL SILO RTU </v>
          </cell>
          <cell r="C313">
            <v>31500</v>
          </cell>
          <cell r="D313" t="str">
            <v xml:space="preserve">B </v>
          </cell>
        </row>
        <row r="314">
          <cell r="A314" t="str">
            <v xml:space="preserve">BUKW9-510-99U9 </v>
          </cell>
          <cell r="B314" t="str">
            <v xml:space="preserve">SW SBU 5.1 UP UNLIMIT SILO RTU </v>
          </cell>
          <cell r="C314">
            <v>21000</v>
          </cell>
          <cell r="D314" t="str">
            <v xml:space="preserve">B </v>
          </cell>
        </row>
        <row r="315">
          <cell r="A315" t="str">
            <v xml:space="preserve">BUL9N-100-9999 </v>
          </cell>
          <cell r="B315" t="str">
            <v xml:space="preserve">SW SBU DML 1.0 NT, CD DOC LI </v>
          </cell>
          <cell r="C315">
            <v>1400</v>
          </cell>
          <cell r="D315" t="str">
            <v xml:space="preserve">B </v>
          </cell>
        </row>
        <row r="316">
          <cell r="A316" t="str">
            <v xml:space="preserve">BUL9S-100-9999 </v>
          </cell>
          <cell r="B316" t="str">
            <v xml:space="preserve">SW SBU DML 1.0 SOL, CD DOC LI </v>
          </cell>
          <cell r="C316">
            <v>7000</v>
          </cell>
          <cell r="D316" t="str">
            <v xml:space="preserve">B </v>
          </cell>
        </row>
        <row r="317">
          <cell r="A317" t="str">
            <v xml:space="preserve">BUM99-510-9999 </v>
          </cell>
          <cell r="B317" t="str">
            <v xml:space="preserve">SW SBU 5.1 SNMP, LIC </v>
          </cell>
          <cell r="C317">
            <v>2100</v>
          </cell>
          <cell r="D317" t="str">
            <v xml:space="preserve">B </v>
          </cell>
        </row>
        <row r="318">
          <cell r="A318" t="str">
            <v xml:space="preserve">BUM99-510-99U9 </v>
          </cell>
          <cell r="B318" t="str">
            <v xml:space="preserve">SW SBU 5.1 SNMP UPGR RTU </v>
          </cell>
          <cell r="C318">
            <v>1050</v>
          </cell>
          <cell r="D318" t="str">
            <v xml:space="preserve">B </v>
          </cell>
        </row>
        <row r="319">
          <cell r="A319" t="str">
            <v xml:space="preserve">BUN99-510-E999 </v>
          </cell>
          <cell r="B319" t="str">
            <v xml:space="preserve">SW SBU 5.1 PE STG NODE, LIC </v>
          </cell>
          <cell r="C319">
            <v>21000</v>
          </cell>
          <cell r="D319" t="str">
            <v xml:space="preserve">B </v>
          </cell>
        </row>
        <row r="320">
          <cell r="A320" t="str">
            <v xml:space="preserve">BUN99-510-E9T9 </v>
          </cell>
          <cell r="B320" t="str">
            <v xml:space="preserve">SW SBU 5.1 UPG NE-PE SN RTU </v>
          </cell>
          <cell r="C320">
            <v>12600</v>
          </cell>
          <cell r="D320" t="str">
            <v xml:space="preserve">B </v>
          </cell>
        </row>
        <row r="321">
          <cell r="A321" t="str">
            <v xml:space="preserve">BUN99-510-E9U9 </v>
          </cell>
          <cell r="B321" t="str">
            <v xml:space="preserve">SW SBU 5.1 PE SN UP CD,DOC,RTU </v>
          </cell>
          <cell r="C321">
            <v>10500</v>
          </cell>
          <cell r="D321" t="str">
            <v xml:space="preserve">B </v>
          </cell>
        </row>
        <row r="322">
          <cell r="A322" t="str">
            <v xml:space="preserve">BUN99-510-W999 </v>
          </cell>
          <cell r="B322" t="str">
            <v xml:space="preserve">SW SBU 5.1 NE STG NODE, LIC </v>
          </cell>
          <cell r="C322">
            <v>8400</v>
          </cell>
          <cell r="D322" t="str">
            <v xml:space="preserve">B </v>
          </cell>
        </row>
        <row r="323">
          <cell r="A323" t="str">
            <v xml:space="preserve">BUN99-510-W9U9 </v>
          </cell>
          <cell r="B323" t="str">
            <v xml:space="preserve">SW SBU 5.1 NE SN UP CD,DOC,RTU </v>
          </cell>
          <cell r="C323">
            <v>4200</v>
          </cell>
          <cell r="D323" t="str">
            <v xml:space="preserve">B </v>
          </cell>
        </row>
        <row r="324">
          <cell r="A324" t="str">
            <v xml:space="preserve">BUO9N-210-9999 </v>
          </cell>
          <cell r="B324" t="str">
            <v xml:space="preserve">SW SBU DMO 2.1 NT, CD DOC LI </v>
          </cell>
          <cell r="C324">
            <v>1400</v>
          </cell>
          <cell r="D324" t="str">
            <v xml:space="preserve">B </v>
          </cell>
        </row>
        <row r="325">
          <cell r="A325" t="str">
            <v xml:space="preserve">BUO9S-210-9999 </v>
          </cell>
          <cell r="B325" t="str">
            <v xml:space="preserve">SW SBU DMO 2.1 SOL, CD DOC LI </v>
          </cell>
          <cell r="C325">
            <v>7000</v>
          </cell>
          <cell r="D325" t="str">
            <v xml:space="preserve">B </v>
          </cell>
        </row>
        <row r="326">
          <cell r="A326" t="str">
            <v xml:space="preserve">BUO9S-210-99U9 </v>
          </cell>
          <cell r="B326" t="str">
            <v xml:space="preserve">SW SBU DMO 2.1 UPG, CD,DOC,RTU </v>
          </cell>
          <cell r="C326">
            <v>3500</v>
          </cell>
          <cell r="D326" t="str">
            <v xml:space="preserve">B </v>
          </cell>
        </row>
        <row r="327">
          <cell r="A327" t="str">
            <v xml:space="preserve">BUS99-510-9999 </v>
          </cell>
          <cell r="B327" t="str">
            <v xml:space="preserve">SW SBU 5.1 SS, CD DOC LI </v>
          </cell>
          <cell r="C327">
            <v>33600</v>
          </cell>
          <cell r="D327" t="str">
            <v xml:space="preserve">B </v>
          </cell>
        </row>
        <row r="328">
          <cell r="A328" t="str">
            <v xml:space="preserve">BUS99-510-99U9 </v>
          </cell>
          <cell r="B328" t="str">
            <v xml:space="preserve">SW SBU 5.1 SS UPGR CD,DOC,RTU </v>
          </cell>
          <cell r="C328">
            <v>16800</v>
          </cell>
          <cell r="D328" t="str">
            <v xml:space="preserve">B </v>
          </cell>
        </row>
        <row r="329">
          <cell r="A329" t="str">
            <v xml:space="preserve">BUS99-510-W9T9 </v>
          </cell>
          <cell r="B329" t="str">
            <v xml:space="preserve">SW SBU 5.1 UPG NE-SS RTU </v>
          </cell>
          <cell r="C329">
            <v>23100</v>
          </cell>
          <cell r="D329" t="str">
            <v xml:space="preserve">B </v>
          </cell>
        </row>
        <row r="330">
          <cell r="A330" t="str">
            <v xml:space="preserve">BUT99-510-99T9 </v>
          </cell>
          <cell r="B330" t="str">
            <v xml:space="preserve">SW SBU 5.1 UPG NE-TURBO RTU </v>
          </cell>
          <cell r="C330">
            <v>4900</v>
          </cell>
          <cell r="D330" t="str">
            <v xml:space="preserve">B </v>
          </cell>
        </row>
        <row r="331">
          <cell r="A331" t="str">
            <v xml:space="preserve">BUU99-510-9999 </v>
          </cell>
          <cell r="B331" t="str">
            <v xml:space="preserve">SW SBU 5.1 SE, CD DOC LI </v>
          </cell>
          <cell r="C331">
            <v>4200</v>
          </cell>
          <cell r="D331" t="str">
            <v xml:space="preserve">B </v>
          </cell>
        </row>
        <row r="332">
          <cell r="A332" t="str">
            <v xml:space="preserve">BUU99-510-99U9 </v>
          </cell>
          <cell r="B332" t="str">
            <v xml:space="preserve">SW SBU 5.1 SE UPG CD, DOC, RTU </v>
          </cell>
          <cell r="C332">
            <v>2100</v>
          </cell>
          <cell r="D332" t="str">
            <v xml:space="preserve">B </v>
          </cell>
        </row>
        <row r="333">
          <cell r="A333" t="str">
            <v xml:space="preserve">BUU9S-999-9999 </v>
          </cell>
          <cell r="B333" t="str">
            <v xml:space="preserve">SW SBU DB MODULE EVAL CD </v>
          </cell>
          <cell r="C333">
            <v>35</v>
          </cell>
          <cell r="D333" t="str">
            <v xml:space="preserve">D </v>
          </cell>
        </row>
        <row r="334">
          <cell r="A334" t="str">
            <v xml:space="preserve">BUUC9-510-99U9 </v>
          </cell>
          <cell r="B334" t="str">
            <v xml:space="preserve">SW SBU 5.1 UPGR 100-CLIENT RTU </v>
          </cell>
          <cell r="C334">
            <v>10500</v>
          </cell>
          <cell r="D334" t="str">
            <v xml:space="preserve">B </v>
          </cell>
        </row>
        <row r="335">
          <cell r="A335" t="str">
            <v xml:space="preserve">BUUC9-510-R999 </v>
          </cell>
          <cell r="B335" t="str">
            <v xml:space="preserve">SW SBU 5.1 100-CLIENT, LIC </v>
          </cell>
          <cell r="C335">
            <v>21000</v>
          </cell>
          <cell r="D335" t="str">
            <v xml:space="preserve">B </v>
          </cell>
        </row>
        <row r="336">
          <cell r="A336" t="str">
            <v xml:space="preserve">BUUD9-510-9999 </v>
          </cell>
          <cell r="B336" t="str">
            <v xml:space="preserve">SW SBU 5.1 DOCUMENTATION KIT </v>
          </cell>
          <cell r="C336">
            <v>210</v>
          </cell>
          <cell r="D336" t="str">
            <v xml:space="preserve">D </v>
          </cell>
        </row>
        <row r="337">
          <cell r="A337" t="str">
            <v xml:space="preserve">BUUM9-510-9999 </v>
          </cell>
          <cell r="B337" t="str">
            <v xml:space="preserve">SW SBU 5.1 EVAL CD </v>
          </cell>
          <cell r="C337">
            <v>70</v>
          </cell>
          <cell r="D337" t="str">
            <v xml:space="preserve">D </v>
          </cell>
        </row>
        <row r="338">
          <cell r="A338" t="str">
            <v xml:space="preserve">BUUMN-510-R999 </v>
          </cell>
          <cell r="B338" t="str">
            <v xml:space="preserve">SW SBU 5.1 CLIENTPAK IV, CD </v>
          </cell>
          <cell r="C338">
            <v>2100</v>
          </cell>
          <cell r="D338" t="str">
            <v xml:space="preserve">B </v>
          </cell>
        </row>
        <row r="339">
          <cell r="A339" t="str">
            <v xml:space="preserve">BUUV9-510-99U9 </v>
          </cell>
          <cell r="B339" t="str">
            <v xml:space="preserve">SW SBU 5.1 UPGR 5-CLIENT RTU </v>
          </cell>
          <cell r="C339">
            <v>875</v>
          </cell>
          <cell r="D339" t="str">
            <v xml:space="preserve">B </v>
          </cell>
        </row>
        <row r="340">
          <cell r="A340" t="str">
            <v xml:space="preserve">BUUV9-510-R999 </v>
          </cell>
          <cell r="B340" t="str">
            <v xml:space="preserve">SW SBU 5.1 5-CLIENT, LIC </v>
          </cell>
          <cell r="C340">
            <v>1750</v>
          </cell>
          <cell r="D340" t="str">
            <v xml:space="preserve">B </v>
          </cell>
        </row>
        <row r="341">
          <cell r="A341" t="str">
            <v xml:space="preserve">BUUY9-510-99U9 </v>
          </cell>
          <cell r="B341" t="str">
            <v xml:space="preserve">SW SBU 5.1 UPGR 25-CLIENT RTU </v>
          </cell>
          <cell r="C341">
            <v>3500</v>
          </cell>
          <cell r="D341" t="str">
            <v xml:space="preserve">B </v>
          </cell>
        </row>
        <row r="342">
          <cell r="A342" t="str">
            <v xml:space="preserve">BUUY9-510-R999 </v>
          </cell>
          <cell r="B342" t="str">
            <v xml:space="preserve">SW SBU 5.1 25-CLIENT, LIC </v>
          </cell>
          <cell r="C342">
            <v>7000</v>
          </cell>
          <cell r="D342" t="str">
            <v xml:space="preserve">B </v>
          </cell>
        </row>
        <row r="343">
          <cell r="A343" t="str">
            <v xml:space="preserve">BUW99-510-99T9 </v>
          </cell>
          <cell r="B343" t="str">
            <v xml:space="preserve">SW SBU 5.1 UPG SE-NE RTU </v>
          </cell>
          <cell r="C343">
            <v>4200</v>
          </cell>
          <cell r="D343" t="str">
            <v xml:space="preserve">B </v>
          </cell>
        </row>
        <row r="344">
          <cell r="A344" t="str">
            <v xml:space="preserve">BUW99-510-99U9 </v>
          </cell>
          <cell r="B344" t="str">
            <v xml:space="preserve">SW SBU 5.1 NE UPG CD, DOC, RTU </v>
          </cell>
          <cell r="C344">
            <v>4200</v>
          </cell>
          <cell r="D344" t="str">
            <v xml:space="preserve">B </v>
          </cell>
        </row>
        <row r="345">
          <cell r="A345" t="str">
            <v xml:space="preserve">BUW99-510-W999 </v>
          </cell>
          <cell r="B345" t="str">
            <v xml:space="preserve">SW SBU 5.1 NE, CD DOC LI </v>
          </cell>
          <cell r="C345">
            <v>8400</v>
          </cell>
          <cell r="D345" t="str">
            <v xml:space="preserve">B </v>
          </cell>
        </row>
        <row r="346">
          <cell r="A346" t="str">
            <v xml:space="preserve">BUW99-510-W9U9 </v>
          </cell>
          <cell r="B346" t="str">
            <v xml:space="preserve">SW SBU 5.1 NE UPG CD, DOC, RTU </v>
          </cell>
          <cell r="C346">
            <v>1750</v>
          </cell>
          <cell r="D346" t="str">
            <v xml:space="preserve">B </v>
          </cell>
        </row>
        <row r="347">
          <cell r="A347" t="str">
            <v xml:space="preserve">BUY9S-100-9999 </v>
          </cell>
          <cell r="B347" t="str">
            <v xml:space="preserve">SW SBU DMS 1.0, CD DOC LI </v>
          </cell>
          <cell r="C347">
            <v>7000</v>
          </cell>
          <cell r="D347" t="str">
            <v xml:space="preserve">B </v>
          </cell>
        </row>
        <row r="348">
          <cell r="A348" t="str">
            <v xml:space="preserve">C1012A </v>
          </cell>
          <cell r="B348" t="str">
            <v xml:space="preserve">CTO-SBUS SUNISDN EXP KIT </v>
          </cell>
          <cell r="C348">
            <v>774</v>
          </cell>
          <cell r="D348" t="str">
            <v xml:space="preserve">A </v>
          </cell>
        </row>
        <row r="349">
          <cell r="A349" t="str">
            <v xml:space="preserve">C1018A </v>
          </cell>
          <cell r="B349" t="str">
            <v xml:space="preserve">CTO-SBUS SFE FWSCSI ADAPTER </v>
          </cell>
          <cell r="C349">
            <v>1424</v>
          </cell>
          <cell r="D349" t="str">
            <v xml:space="preserve">A </v>
          </cell>
        </row>
        <row r="350">
          <cell r="A350" t="str">
            <v xml:space="preserve">C1021A </v>
          </cell>
          <cell r="B350" t="str">
            <v xml:space="preserve">CTO-SBUS PRESTOSERVE NFS ACCEL </v>
          </cell>
          <cell r="C350">
            <v>3894</v>
          </cell>
          <cell r="D350" t="str">
            <v xml:space="preserve">A </v>
          </cell>
        </row>
        <row r="351">
          <cell r="A351" t="str">
            <v xml:space="preserve">C1030A </v>
          </cell>
          <cell r="B351" t="str">
            <v xml:space="preserve">CTO-SBUS PCMCIA INTERFACE </v>
          </cell>
          <cell r="C351">
            <v>384</v>
          </cell>
          <cell r="D351" t="str">
            <v xml:space="preserve">A </v>
          </cell>
        </row>
        <row r="352">
          <cell r="A352" t="str">
            <v xml:space="preserve">C1032A </v>
          </cell>
          <cell r="B352" t="str">
            <v xml:space="preserve">CTO-INT PCI 10/100BASET NIC </v>
          </cell>
          <cell r="C352">
            <v>1294</v>
          </cell>
          <cell r="D352" t="str">
            <v xml:space="preserve">A </v>
          </cell>
        </row>
        <row r="353">
          <cell r="A353" t="str">
            <v xml:space="preserve">C1033A </v>
          </cell>
          <cell r="B353" t="str">
            <v xml:space="preserve">CTO-PCI FAST ETHERNET ADAPT </v>
          </cell>
          <cell r="C353">
            <v>904</v>
          </cell>
          <cell r="D353" t="str">
            <v xml:space="preserve">A </v>
          </cell>
        </row>
        <row r="354">
          <cell r="A354" t="str">
            <v xml:space="preserve">C1049A </v>
          </cell>
          <cell r="B354" t="str">
            <v xml:space="preserve">CTO-QUAD FASTETHERNET W/SW </v>
          </cell>
          <cell r="C354">
            <v>2594</v>
          </cell>
          <cell r="D354" t="str">
            <v xml:space="preserve">A </v>
          </cell>
        </row>
        <row r="355">
          <cell r="A355" t="str">
            <v xml:space="preserve">C1053A </v>
          </cell>
          <cell r="B355" t="str">
            <v xml:space="preserve">CTO-SBUS FSBE/FAST SCSI BUFFER </v>
          </cell>
          <cell r="C355">
            <v>1424</v>
          </cell>
          <cell r="D355" t="str">
            <v xml:space="preserve">A </v>
          </cell>
        </row>
        <row r="356">
          <cell r="A356" t="str">
            <v xml:space="preserve">C1055A </v>
          </cell>
          <cell r="B356" t="str">
            <v xml:space="preserve">CTO SBUS SCSI HOST ADAPTER </v>
          </cell>
          <cell r="C356">
            <v>644</v>
          </cell>
          <cell r="D356" t="str">
            <v xml:space="preserve">A </v>
          </cell>
        </row>
        <row r="357">
          <cell r="A357" t="str">
            <v xml:space="preserve">C1059A </v>
          </cell>
          <cell r="B357" t="str">
            <v xml:space="preserve">CTO-SBUS FAST ETHERNET W/SW </v>
          </cell>
          <cell r="C357">
            <v>1034</v>
          </cell>
          <cell r="D357" t="str">
            <v xml:space="preserve">A </v>
          </cell>
        </row>
        <row r="358">
          <cell r="A358" t="str">
            <v xml:space="preserve">C1060A </v>
          </cell>
          <cell r="B358" t="str">
            <v xml:space="preserve">CTO-SBUS SUNATM155/MFIBER W/SW </v>
          </cell>
          <cell r="C358">
            <v>1684</v>
          </cell>
          <cell r="D358" t="str">
            <v xml:space="preserve">A </v>
          </cell>
        </row>
        <row r="359">
          <cell r="A359" t="str">
            <v xml:space="preserve">C1061A </v>
          </cell>
          <cell r="B359" t="str">
            <v xml:space="preserve">CTO-SBUS SUNATM155/UTP5 W/SW </v>
          </cell>
          <cell r="C359">
            <v>1294</v>
          </cell>
          <cell r="D359" t="str">
            <v xml:space="preserve">A </v>
          </cell>
        </row>
        <row r="360">
          <cell r="A360" t="str">
            <v xml:space="preserve">C1062A </v>
          </cell>
          <cell r="B360" t="str">
            <v xml:space="preserve">CTO SBUS F/W DWIS/S ADAPTER </v>
          </cell>
          <cell r="C360">
            <v>1684</v>
          </cell>
          <cell r="D360" t="str">
            <v xml:space="preserve">A </v>
          </cell>
        </row>
        <row r="361">
          <cell r="A361" t="str">
            <v xml:space="preserve">C1063A </v>
          </cell>
          <cell r="B361" t="str">
            <v xml:space="preserve">CTO SBUS F/W SWIS/S ADAPTER </v>
          </cell>
          <cell r="C361">
            <v>1554</v>
          </cell>
          <cell r="D361" t="str">
            <v xml:space="preserve">A </v>
          </cell>
        </row>
        <row r="362">
          <cell r="A362" t="str">
            <v xml:space="preserve">C1064A </v>
          </cell>
          <cell r="B362" t="str">
            <v xml:space="preserve">CTO-SBUS SUNATM622/MFIBER W/SW </v>
          </cell>
          <cell r="C362">
            <v>6494</v>
          </cell>
          <cell r="D362" t="str">
            <v xml:space="preserve">A </v>
          </cell>
        </row>
        <row r="363">
          <cell r="A363" t="str">
            <v xml:space="preserve">C1065A </v>
          </cell>
          <cell r="B363" t="str">
            <v xml:space="preserve">CTO ULTRA DWIS/S HOST ADAPTER </v>
          </cell>
          <cell r="C363">
            <v>1684</v>
          </cell>
          <cell r="D363" t="str">
            <v xml:space="preserve">A </v>
          </cell>
        </row>
        <row r="364">
          <cell r="A364" t="str">
            <v xml:space="preserve">C1066A </v>
          </cell>
          <cell r="B364" t="str">
            <v xml:space="preserve">CTO-PCI SUNATM/P-155MMF W/SW </v>
          </cell>
          <cell r="C364">
            <v>1424</v>
          </cell>
          <cell r="D364" t="str">
            <v xml:space="preserve">A </v>
          </cell>
        </row>
        <row r="365">
          <cell r="A365" t="str">
            <v xml:space="preserve">C1067A </v>
          </cell>
          <cell r="B365" t="str">
            <v xml:space="preserve">CTO-PCI SUNATM/P-155UTP W/SW </v>
          </cell>
          <cell r="C365">
            <v>1164</v>
          </cell>
          <cell r="D365" t="str">
            <v xml:space="preserve">A </v>
          </cell>
        </row>
        <row r="366">
          <cell r="A366" t="str">
            <v xml:space="preserve">C1068A </v>
          </cell>
          <cell r="B366" t="str">
            <v xml:space="preserve">CTP-PCI SUNATM/P-622MMF W/SW </v>
          </cell>
          <cell r="C366">
            <v>5194</v>
          </cell>
          <cell r="D366" t="str">
            <v xml:space="preserve">A </v>
          </cell>
        </row>
        <row r="367">
          <cell r="A367" t="str">
            <v xml:space="preserve">C1129A-4.2-P </v>
          </cell>
          <cell r="B367" t="str">
            <v xml:space="preserve">CTO-SBUS SUNPC 133/586 W/SW </v>
          </cell>
          <cell r="C367">
            <v>553</v>
          </cell>
          <cell r="D367" t="str">
            <v xml:space="preserve">A </v>
          </cell>
        </row>
        <row r="368">
          <cell r="A368" t="str">
            <v xml:space="preserve">C1140A </v>
          </cell>
          <cell r="B368" t="str">
            <v xml:space="preserve">SUN GIGABITETHERNET/S 2.0 </v>
          </cell>
          <cell r="C368">
            <v>2984</v>
          </cell>
          <cell r="D368" t="str">
            <v xml:space="preserve">A </v>
          </cell>
        </row>
        <row r="369">
          <cell r="A369" t="str">
            <v xml:space="preserve">C1141A </v>
          </cell>
          <cell r="B369" t="str">
            <v xml:space="preserve">SUN GIGABITETHERNET/P 2.0 </v>
          </cell>
          <cell r="C369">
            <v>2724</v>
          </cell>
          <cell r="D369" t="str">
            <v xml:space="preserve">A </v>
          </cell>
        </row>
        <row r="370">
          <cell r="A370" t="str">
            <v xml:space="preserve">C2761A </v>
          </cell>
          <cell r="B370" t="str">
            <v xml:space="preserve">E10000 SYSTEM BOARD (EMPTY) </v>
          </cell>
          <cell r="C370">
            <v>96000</v>
          </cell>
          <cell r="D370" t="str">
            <v xml:space="preserve">A </v>
          </cell>
        </row>
        <row r="371">
          <cell r="A371" t="str">
            <v xml:space="preserve">C32-9.1-L1 </v>
          </cell>
          <cell r="B371" t="str">
            <v xml:space="preserve">SUNLINK CG3270 9.1, LIC </v>
          </cell>
          <cell r="C371">
            <v>813</v>
          </cell>
          <cell r="D371" t="str">
            <v xml:space="preserve">B </v>
          </cell>
        </row>
        <row r="372">
          <cell r="A372" t="str">
            <v xml:space="preserve">C32-9.1-L8 </v>
          </cell>
          <cell r="B372" t="str">
            <v xml:space="preserve">SUNLINK CG3270 9.1, 8LIC </v>
          </cell>
          <cell r="C372">
            <v>5129</v>
          </cell>
          <cell r="D372" t="str">
            <v xml:space="preserve">B </v>
          </cell>
        </row>
        <row r="373">
          <cell r="A373" t="str">
            <v xml:space="preserve">C3655A </v>
          </cell>
          <cell r="B373" t="str">
            <v xml:space="preserve">CTO-TURBOGXPLUS CARD W/CABLES </v>
          </cell>
          <cell r="C373">
            <v>1162</v>
          </cell>
          <cell r="D373" t="str">
            <v xml:space="preserve">H </v>
          </cell>
        </row>
        <row r="374">
          <cell r="A374" t="str">
            <v xml:space="preserve">C3664A </v>
          </cell>
          <cell r="B374" t="str">
            <v xml:space="preserve">CTO-ELITE3D M3 W/CBL </v>
          </cell>
          <cell r="C374">
            <v>2594</v>
          </cell>
          <cell r="D374" t="str">
            <v xml:space="preserve">H </v>
          </cell>
        </row>
        <row r="375">
          <cell r="A375" t="str">
            <v xml:space="preserve">C3665A </v>
          </cell>
          <cell r="B375" t="str">
            <v xml:space="preserve">CTO-ELITE3D M6 VERTICAL W/CBL </v>
          </cell>
          <cell r="C375">
            <v>3894</v>
          </cell>
          <cell r="D375" t="str">
            <v xml:space="preserve">H </v>
          </cell>
        </row>
        <row r="376">
          <cell r="A376" t="str">
            <v xml:space="preserve">C3667A </v>
          </cell>
          <cell r="B376" t="str">
            <v xml:space="preserve">ELITE3D M6 HORIZ. W/CBL </v>
          </cell>
          <cell r="C376">
            <v>3894</v>
          </cell>
          <cell r="D376" t="str">
            <v xml:space="preserve">H </v>
          </cell>
        </row>
        <row r="377">
          <cell r="A377" t="str">
            <v xml:space="preserve">C3668A </v>
          </cell>
          <cell r="B377" t="str">
            <v xml:space="preserve">PGX32 CARD W/VIDEO ADAPTOR </v>
          </cell>
          <cell r="C377">
            <v>398</v>
          </cell>
          <cell r="D377" t="str">
            <v xml:space="preserve">H </v>
          </cell>
        </row>
        <row r="378">
          <cell r="A378" t="str">
            <v xml:space="preserve">C3670A </v>
          </cell>
          <cell r="B378" t="str">
            <v xml:space="preserve">CTO-CREATR3D SERIES 3,VERTICAL </v>
          </cell>
          <cell r="C378">
            <v>1034</v>
          </cell>
          <cell r="D378" t="str">
            <v xml:space="preserve">H </v>
          </cell>
        </row>
        <row r="379">
          <cell r="A379" t="str">
            <v xml:space="preserve">C3671A </v>
          </cell>
          <cell r="B379" t="str">
            <v xml:space="preserve">CTO-CREATOR3D SERIES 3 HORIZ </v>
          </cell>
          <cell r="C379">
            <v>1034</v>
          </cell>
          <cell r="D379" t="str">
            <v xml:space="preserve">H </v>
          </cell>
        </row>
        <row r="380">
          <cell r="A380" t="str">
            <v xml:space="preserve">C3672A </v>
          </cell>
          <cell r="B380" t="str">
            <v xml:space="preserve">CTO-CREATOR SERIES 3 VERTICAL </v>
          </cell>
          <cell r="C380">
            <v>1113</v>
          </cell>
          <cell r="D380" t="str">
            <v xml:space="preserve">H </v>
          </cell>
        </row>
        <row r="381">
          <cell r="A381" t="str">
            <v xml:space="preserve">C3851A </v>
          </cell>
          <cell r="B381" t="str">
            <v xml:space="preserve">E10000 CTO POWER CORD, (INT'L) </v>
          </cell>
          <cell r="C381">
            <v>0</v>
          </cell>
          <cell r="D381" t="str">
            <v xml:space="preserve">D </v>
          </cell>
        </row>
        <row r="382">
          <cell r="A382" t="str">
            <v xml:space="preserve">C3865A </v>
          </cell>
          <cell r="B382" t="str">
            <v xml:space="preserve">E10000 CTO P-CORD 14FT FOR N.A </v>
          </cell>
          <cell r="C382">
            <v>0</v>
          </cell>
          <cell r="D382" t="str">
            <v xml:space="preserve">D </v>
          </cell>
        </row>
        <row r="383">
          <cell r="A383" t="str">
            <v xml:space="preserve">C3875A </v>
          </cell>
          <cell r="B383" t="str">
            <v xml:space="preserve">E10000 CTO AC INPUT MODULE </v>
          </cell>
          <cell r="C383">
            <v>3900</v>
          </cell>
          <cell r="D383" t="str">
            <v xml:space="preserve">A </v>
          </cell>
        </row>
        <row r="384">
          <cell r="A384" t="str">
            <v xml:space="preserve">C5214A </v>
          </cell>
          <cell r="B384" t="str">
            <v xml:space="preserve">CTO-4GB,7200RPM,ULTRA SCSI DRI </v>
          </cell>
          <cell r="C384">
            <v>1015</v>
          </cell>
          <cell r="D384" t="str">
            <v xml:space="preserve">H </v>
          </cell>
        </row>
        <row r="385">
          <cell r="A385" t="str">
            <v xml:space="preserve">C5229A </v>
          </cell>
          <cell r="B385" t="str">
            <v xml:space="preserve">CTO-9GB,7200RPM,ULTRA SCSI DRI </v>
          </cell>
          <cell r="C385">
            <v>1484</v>
          </cell>
          <cell r="D385" t="str">
            <v xml:space="preserve">H </v>
          </cell>
        </row>
        <row r="386">
          <cell r="A386" t="str">
            <v xml:space="preserve">C5232A </v>
          </cell>
          <cell r="B386" t="str">
            <v xml:space="preserve">CTO-18GB,7200RPM,ULTRA SCSI DR </v>
          </cell>
          <cell r="C386">
            <v>2660</v>
          </cell>
          <cell r="D386" t="str">
            <v xml:space="preserve">H </v>
          </cell>
        </row>
        <row r="387">
          <cell r="A387" t="str">
            <v xml:space="preserve">C5234A </v>
          </cell>
          <cell r="B387" t="str">
            <v xml:space="preserve">OPT INT DISK 9.1GB/10K USCSI </v>
          </cell>
          <cell r="C387">
            <v>1715</v>
          </cell>
          <cell r="D387" t="str">
            <v xml:space="preserve">H </v>
          </cell>
        </row>
        <row r="388">
          <cell r="A388" t="str">
            <v xml:space="preserve">C6003A </v>
          </cell>
          <cell r="B388" t="str">
            <v xml:space="preserve">CTO-INT FLOPPY 1.44GB FOR U2 </v>
          </cell>
          <cell r="C388">
            <v>175</v>
          </cell>
          <cell r="D388" t="str">
            <v xml:space="preserve">H </v>
          </cell>
        </row>
        <row r="389">
          <cell r="A389" t="str">
            <v xml:space="preserve">C6004A </v>
          </cell>
          <cell r="B389" t="str">
            <v xml:space="preserve">CTO-INT FLOPPY DRIVE U30 </v>
          </cell>
          <cell r="C389">
            <v>175</v>
          </cell>
          <cell r="D389" t="str">
            <v xml:space="preserve">H </v>
          </cell>
        </row>
        <row r="390">
          <cell r="A390" t="str">
            <v xml:space="preserve">C6166A </v>
          </cell>
          <cell r="B390" t="str">
            <v xml:space="preserve">CTO-OPT INT CD 32X FOR U30/U60 </v>
          </cell>
          <cell r="C390">
            <v>350</v>
          </cell>
          <cell r="D390" t="str">
            <v xml:space="preserve">H </v>
          </cell>
        </row>
        <row r="391">
          <cell r="A391" t="str">
            <v xml:space="preserve">C6167A </v>
          </cell>
          <cell r="B391" t="str">
            <v xml:space="preserve">CTO-OPT INT CD 32X FOR U2/E2 </v>
          </cell>
          <cell r="C391">
            <v>350</v>
          </cell>
          <cell r="D391" t="str">
            <v xml:space="preserve">H </v>
          </cell>
        </row>
        <row r="392">
          <cell r="A392" t="str">
            <v xml:space="preserve">C6212A </v>
          </cell>
          <cell r="B392" t="str">
            <v xml:space="preserve">CTO - INT TAPE 7GB/8MM </v>
          </cell>
          <cell r="C392">
            <v>2030</v>
          </cell>
          <cell r="D392" t="str">
            <v xml:space="preserve">H </v>
          </cell>
        </row>
        <row r="393">
          <cell r="A393" t="str">
            <v xml:space="preserve">C6282A </v>
          </cell>
          <cell r="B393" t="str">
            <v xml:space="preserve">CTO - INT TAPE 12GB 4MM DDS-3 </v>
          </cell>
          <cell r="C393">
            <v>1785</v>
          </cell>
          <cell r="D393" t="str">
            <v xml:space="preserve">H </v>
          </cell>
        </row>
        <row r="394">
          <cell r="A394" t="str">
            <v xml:space="preserve">C6541A </v>
          </cell>
          <cell r="B394" t="str">
            <v xml:space="preserve">CTO INT PCI ULTRASCSI DIFF CRD </v>
          </cell>
          <cell r="C394">
            <v>1872</v>
          </cell>
          <cell r="D394" t="str">
            <v xml:space="preserve">A </v>
          </cell>
        </row>
        <row r="395">
          <cell r="A395" t="str">
            <v xml:space="preserve">C7002A </v>
          </cell>
          <cell r="B395" t="str">
            <v xml:space="preserve">CTO-OPT MEMORY 64MB (2*32MB) </v>
          </cell>
          <cell r="C395">
            <v>664</v>
          </cell>
          <cell r="D395" t="str">
            <v xml:space="preserve">H </v>
          </cell>
        </row>
        <row r="396">
          <cell r="A396" t="str">
            <v xml:space="preserve">C7003A </v>
          </cell>
          <cell r="B396" t="str">
            <v xml:space="preserve">CTO-OPT MEMORY 128MB (2*64MB) </v>
          </cell>
          <cell r="C396">
            <v>1264</v>
          </cell>
          <cell r="D396" t="str">
            <v xml:space="preserve">H </v>
          </cell>
        </row>
        <row r="397">
          <cell r="A397" t="str">
            <v xml:space="preserve">C7004A </v>
          </cell>
          <cell r="B397" t="str">
            <v xml:space="preserve">CTO-OPT MEMORY 256MB (2*128MB) </v>
          </cell>
          <cell r="C397">
            <v>2400</v>
          </cell>
          <cell r="D397" t="str">
            <v xml:space="preserve">H </v>
          </cell>
        </row>
        <row r="398">
          <cell r="A398" t="str">
            <v xml:space="preserve">C7110A </v>
          </cell>
          <cell r="B398" t="str">
            <v xml:space="preserve">CTO-TURBOGX CARD W/CABLES </v>
          </cell>
          <cell r="C398">
            <v>1079</v>
          </cell>
          <cell r="D398" t="str">
            <v xml:space="preserve">H </v>
          </cell>
        </row>
        <row r="399">
          <cell r="A399" t="str">
            <v xml:space="preserve">C9671A </v>
          </cell>
          <cell r="B399" t="str">
            <v xml:space="preserve">E10000 CTO FAN TRAY </v>
          </cell>
          <cell r="C399">
            <v>3200</v>
          </cell>
          <cell r="D399" t="str">
            <v xml:space="preserve">A </v>
          </cell>
        </row>
        <row r="400">
          <cell r="A400" t="str">
            <v xml:space="preserve">C9685A </v>
          </cell>
          <cell r="B400" t="str">
            <v xml:space="preserve">E10000 CTO POWER SUPPLY </v>
          </cell>
          <cell r="C400">
            <v>6400</v>
          </cell>
          <cell r="D400" t="str">
            <v xml:space="preserve">A </v>
          </cell>
        </row>
        <row r="401">
          <cell r="A401" t="str">
            <v xml:space="preserve">CL0VS-22A-9999 </v>
          </cell>
          <cell r="B401" t="str">
            <v xml:space="preserve">Sun Cluster 2.2 for E10000 </v>
          </cell>
          <cell r="C401">
            <v>70000</v>
          </cell>
          <cell r="D401" t="str">
            <v xml:space="preserve">B </v>
          </cell>
        </row>
        <row r="402">
          <cell r="A402" t="str">
            <v xml:space="preserve">CL2IS-229-9999 </v>
          </cell>
          <cell r="B402" t="str">
            <v xml:space="preserve">SC 2.2 for E2 </v>
          </cell>
          <cell r="C402">
            <v>2800</v>
          </cell>
          <cell r="D402" t="str">
            <v xml:space="preserve">B </v>
          </cell>
        </row>
        <row r="403">
          <cell r="A403" t="str">
            <v xml:space="preserve">CL3IS-229-9999 </v>
          </cell>
          <cell r="B403" t="str">
            <v xml:space="preserve">SC 2.2 for E250 </v>
          </cell>
          <cell r="C403">
            <v>2800</v>
          </cell>
          <cell r="D403" t="str">
            <v xml:space="preserve">B </v>
          </cell>
        </row>
        <row r="404">
          <cell r="A404" t="str">
            <v xml:space="preserve">CL4IS-229-9999 </v>
          </cell>
          <cell r="B404" t="str">
            <v xml:space="preserve">SC 2.2 for E450 </v>
          </cell>
          <cell r="C404">
            <v>7000</v>
          </cell>
          <cell r="D404" t="str">
            <v xml:space="preserve">B </v>
          </cell>
        </row>
        <row r="405">
          <cell r="A405" t="str">
            <v xml:space="preserve">CL5IS-22A-9999 </v>
          </cell>
          <cell r="B405" t="str">
            <v xml:space="preserve">SC 2.2 for E3000 &amp; SS1000 </v>
          </cell>
          <cell r="C405">
            <v>9800</v>
          </cell>
          <cell r="D405" t="str">
            <v xml:space="preserve">B </v>
          </cell>
        </row>
        <row r="406">
          <cell r="A406" t="str">
            <v xml:space="preserve">CL6IS-22A-9999 </v>
          </cell>
          <cell r="B406" t="str">
            <v xml:space="preserve">SC 2.2 for E4/5X00 &amp; SC2000 </v>
          </cell>
          <cell r="C406">
            <v>16800</v>
          </cell>
          <cell r="D406" t="str">
            <v xml:space="preserve">B </v>
          </cell>
        </row>
        <row r="407">
          <cell r="A407" t="str">
            <v xml:space="preserve">CL7IS-22A-9999 </v>
          </cell>
          <cell r="B407" t="str">
            <v xml:space="preserve">Sun Cluster 2.2 for E6000 </v>
          </cell>
          <cell r="C407">
            <v>33600</v>
          </cell>
          <cell r="D407" t="str">
            <v xml:space="preserve">B </v>
          </cell>
        </row>
        <row r="408">
          <cell r="A408" t="str">
            <v xml:space="preserve">CL9DS-229-999H </v>
          </cell>
          <cell r="B408" t="str">
            <v xml:space="preserve">SUN CLUSTER 2.2 DOCS - Korean </v>
          </cell>
          <cell r="C408">
            <v>700</v>
          </cell>
          <cell r="D408" t="str">
            <v xml:space="preserve">B </v>
          </cell>
        </row>
        <row r="409">
          <cell r="A409" t="str">
            <v xml:space="preserve">CL1DS-229-9999 </v>
          </cell>
          <cell r="B409" t="str">
            <v>SUN CLUSTER 2.2 DOCS - English</v>
          </cell>
          <cell r="C409">
            <v>700</v>
          </cell>
          <cell r="D409" t="str">
            <v xml:space="preserve">B </v>
          </cell>
        </row>
        <row r="410">
          <cell r="A410" t="str">
            <v xml:space="preserve">CL1MS-229-999H </v>
          </cell>
          <cell r="B410" t="str">
            <v xml:space="preserve">SC 2.2 s/w English, Docs Engl </v>
          </cell>
          <cell r="C410">
            <v>0</v>
          </cell>
          <cell r="D410" t="str">
            <v xml:space="preserve">B </v>
          </cell>
        </row>
        <row r="411">
          <cell r="A411" t="str">
            <v xml:space="preserve">CLAIS-22I-9999 </v>
          </cell>
          <cell r="B411" t="str">
            <v xml:space="preserve">SC 2.2 INFORMIX HA AGENT </v>
          </cell>
          <cell r="C411">
            <v>2800</v>
          </cell>
          <cell r="D411" t="str">
            <v xml:space="preserve">B </v>
          </cell>
        </row>
        <row r="412">
          <cell r="A412" t="str">
            <v xml:space="preserve">CLAIS-22L-9999 </v>
          </cell>
          <cell r="B412" t="str">
            <v xml:space="preserve">SC 2.2 LOTUS NOTES HA AGENT </v>
          </cell>
          <cell r="C412">
            <v>2800</v>
          </cell>
          <cell r="D412" t="str">
            <v xml:space="preserve">B </v>
          </cell>
        </row>
        <row r="413">
          <cell r="A413" t="str">
            <v xml:space="preserve">CLAIS-22N-9999 </v>
          </cell>
          <cell r="B413" t="str">
            <v xml:space="preserve">SC 2.2 NETSCAPE AGENT </v>
          </cell>
          <cell r="C413">
            <v>2800</v>
          </cell>
          <cell r="D413" t="str">
            <v xml:space="preserve">B </v>
          </cell>
        </row>
        <row r="414">
          <cell r="A414" t="str">
            <v xml:space="preserve">CLAIS-22O-9999 </v>
          </cell>
          <cell r="B414" t="str">
            <v xml:space="preserve">SC 2.2 ORACLE HA AGENT </v>
          </cell>
          <cell r="C414">
            <v>2800</v>
          </cell>
          <cell r="D414" t="str">
            <v xml:space="preserve">B </v>
          </cell>
        </row>
        <row r="415">
          <cell r="A415" t="str">
            <v xml:space="preserve">CLAIS-22T-9999 </v>
          </cell>
          <cell r="B415" t="str">
            <v xml:space="preserve">SC 2.2 TIVOLI HA AGENT </v>
          </cell>
          <cell r="C415">
            <v>2800</v>
          </cell>
          <cell r="D415" t="str">
            <v xml:space="preserve">B </v>
          </cell>
        </row>
        <row r="416">
          <cell r="A416" t="str">
            <v xml:space="preserve">CLAIS-22Y-9999 </v>
          </cell>
          <cell r="B416" t="str">
            <v xml:space="preserve">SC 2.2 SYBASE HA AGENT </v>
          </cell>
          <cell r="C416">
            <v>2800</v>
          </cell>
          <cell r="D416" t="str">
            <v xml:space="preserve">B </v>
          </cell>
        </row>
        <row r="417">
          <cell r="A417" t="str">
            <v xml:space="preserve">CLBIS-2AP-9999 </v>
          </cell>
          <cell r="B417" t="str">
            <v xml:space="preserve">SC 2.2 OPS FOR E1-E3x00 </v>
          </cell>
          <cell r="C417">
            <v>2800</v>
          </cell>
          <cell r="D417" t="str">
            <v xml:space="preserve">B </v>
          </cell>
        </row>
        <row r="418">
          <cell r="A418" t="str">
            <v xml:space="preserve">CLBIS-22S-9999 </v>
          </cell>
          <cell r="B418" t="str">
            <v xml:space="preserve">SC 2.2 SAP AGENT E1-E3000 </v>
          </cell>
          <cell r="C418">
            <v>2800</v>
          </cell>
          <cell r="D418" t="str">
            <v xml:space="preserve">B </v>
          </cell>
        </row>
        <row r="419">
          <cell r="A419" t="str">
            <v xml:space="preserve">CLBIS-22X-9999 </v>
          </cell>
          <cell r="B419" t="str">
            <v xml:space="preserve">SC 2.2 XPS FOR E1-E3x00 </v>
          </cell>
          <cell r="C419">
            <v>2800</v>
          </cell>
          <cell r="D419" t="str">
            <v xml:space="preserve">B </v>
          </cell>
        </row>
        <row r="420">
          <cell r="A420" t="str">
            <v xml:space="preserve">CLCIS-2AP-9999 </v>
          </cell>
          <cell r="B420" t="str">
            <v xml:space="preserve">SC 2.2 OPS FOR E4/5/6x00 </v>
          </cell>
          <cell r="C420">
            <v>5600</v>
          </cell>
          <cell r="D420" t="str">
            <v xml:space="preserve">B </v>
          </cell>
        </row>
        <row r="421">
          <cell r="A421" t="str">
            <v xml:space="preserve">CLCIS-22S-9999 </v>
          </cell>
          <cell r="B421" t="str">
            <v xml:space="preserve">SC 2.2 SAP AGENT E4/5/6x00 </v>
          </cell>
          <cell r="C421">
            <v>5600</v>
          </cell>
          <cell r="D421" t="str">
            <v xml:space="preserve">B </v>
          </cell>
        </row>
        <row r="422">
          <cell r="A422" t="str">
            <v xml:space="preserve">CLCIS-22X-9999 </v>
          </cell>
          <cell r="B422" t="str">
            <v xml:space="preserve">SC 2.2 INFX XPS FOR E4/5/6x00 </v>
          </cell>
          <cell r="C422">
            <v>5600</v>
          </cell>
          <cell r="D422" t="str">
            <v xml:space="preserve">B </v>
          </cell>
        </row>
        <row r="423">
          <cell r="A423" t="str">
            <v xml:space="preserve">CLDVS-22I-9999 </v>
          </cell>
          <cell r="B423" t="str">
            <v xml:space="preserve">SC 2.2 INFORMIX AGENT E10000 </v>
          </cell>
          <cell r="C423">
            <v>2800</v>
          </cell>
          <cell r="D423" t="str">
            <v xml:space="preserve">B </v>
          </cell>
        </row>
        <row r="424">
          <cell r="A424" t="str">
            <v xml:space="preserve">CLDVS-22L-9999 </v>
          </cell>
          <cell r="B424" t="str">
            <v xml:space="preserve">SC2.2 LOTUS NOTES AGENT E10000 </v>
          </cell>
          <cell r="C424">
            <v>2800</v>
          </cell>
          <cell r="D424" t="str">
            <v xml:space="preserve">B </v>
          </cell>
        </row>
        <row r="425">
          <cell r="A425" t="str">
            <v xml:space="preserve">CLDVS-22N-9999 </v>
          </cell>
          <cell r="B425" t="str">
            <v xml:space="preserve">SC 2.2 NETSCAPE AGENT E10000 </v>
          </cell>
          <cell r="C425">
            <v>2800</v>
          </cell>
          <cell r="D425" t="str">
            <v xml:space="preserve">B </v>
          </cell>
        </row>
        <row r="426">
          <cell r="A426" t="str">
            <v xml:space="preserve">CLDVS-22O-9999 </v>
          </cell>
          <cell r="B426" t="str">
            <v xml:space="preserve">SC 2.2 ORACLE AGENT E10000 </v>
          </cell>
          <cell r="C426">
            <v>2800</v>
          </cell>
          <cell r="D426" t="str">
            <v xml:space="preserve">B </v>
          </cell>
        </row>
        <row r="427">
          <cell r="A427" t="str">
            <v xml:space="preserve">CLDVS-2AP-9999 </v>
          </cell>
          <cell r="B427" t="str">
            <v xml:space="preserve">SC 2.2 OPS FOR E10000 </v>
          </cell>
          <cell r="C427">
            <v>22400</v>
          </cell>
          <cell r="D427" t="str">
            <v xml:space="preserve">B </v>
          </cell>
        </row>
        <row r="428">
          <cell r="A428" t="str">
            <v xml:space="preserve">CLDVS-22S-9999 </v>
          </cell>
          <cell r="B428" t="str">
            <v xml:space="preserve">SC 2.2 SAP AGENT E10000 </v>
          </cell>
          <cell r="C428">
            <v>22400</v>
          </cell>
          <cell r="D428" t="str">
            <v xml:space="preserve">B </v>
          </cell>
        </row>
        <row r="429">
          <cell r="A429" t="str">
            <v xml:space="preserve">CLDVS-22T-9999 </v>
          </cell>
          <cell r="B429" t="str">
            <v xml:space="preserve">SC 2.2 TIVOLI AGENT E10000 </v>
          </cell>
          <cell r="C429">
            <v>2800</v>
          </cell>
          <cell r="D429" t="str">
            <v xml:space="preserve">B </v>
          </cell>
        </row>
        <row r="430">
          <cell r="A430" t="str">
            <v xml:space="preserve">CLDVS-22X-9999 </v>
          </cell>
          <cell r="B430" t="str">
            <v xml:space="preserve">SC 2.2 INFX XPS FOR E10000 </v>
          </cell>
          <cell r="C430">
            <v>22400</v>
          </cell>
          <cell r="D430" t="str">
            <v xml:space="preserve">B </v>
          </cell>
        </row>
        <row r="431">
          <cell r="A431" t="str">
            <v xml:space="preserve">CLDVS-22Y-9999 </v>
          </cell>
          <cell r="B431" t="str">
            <v xml:space="preserve">SC 2.2 SYBASE AGENT E10000 </v>
          </cell>
          <cell r="C431">
            <v>2800</v>
          </cell>
          <cell r="D431" t="str">
            <v xml:space="preserve">B </v>
          </cell>
        </row>
        <row r="432">
          <cell r="A432" t="str">
            <v xml:space="preserve">CLI-9.1-L32 </v>
          </cell>
          <cell r="B432" t="str">
            <v xml:space="preserve">SUNLINK CLIENT3270 9.1, 32LIC </v>
          </cell>
          <cell r="C432">
            <v>9354</v>
          </cell>
          <cell r="D432" t="str">
            <v xml:space="preserve">B </v>
          </cell>
        </row>
        <row r="433">
          <cell r="A433" t="str">
            <v xml:space="preserve">CLI-9.1-L64 </v>
          </cell>
          <cell r="B433" t="str">
            <v xml:space="preserve">SUNLINK CLIENT3270 9.1, 64LIC </v>
          </cell>
          <cell r="C433">
            <v>16114</v>
          </cell>
          <cell r="D433" t="str">
            <v xml:space="preserve">B </v>
          </cell>
        </row>
        <row r="434">
          <cell r="A434" t="str">
            <v xml:space="preserve">CLI-9.1-L8 </v>
          </cell>
          <cell r="B434" t="str">
            <v xml:space="preserve">SUNLINK CLIENT3270 9.1, 8LIC </v>
          </cell>
          <cell r="C434">
            <v>2984</v>
          </cell>
          <cell r="D434" t="str">
            <v xml:space="preserve">B </v>
          </cell>
        </row>
        <row r="435">
          <cell r="A435" t="str">
            <v xml:space="preserve">CLTIS-229-9999 </v>
          </cell>
          <cell r="B435" t="str">
            <v xml:space="preserve">SC 2.2 for Netra t 1120/1125 </v>
          </cell>
          <cell r="C435">
            <v>2800</v>
          </cell>
          <cell r="D435" t="str">
            <v xml:space="preserve">B </v>
          </cell>
        </row>
        <row r="436">
          <cell r="A436" t="str">
            <v xml:space="preserve">CLUS-2.0-DOC </v>
          </cell>
          <cell r="B436" t="str">
            <v xml:space="preserve">SUN CLUSTER 2.0 DOCS </v>
          </cell>
          <cell r="C436">
            <v>700</v>
          </cell>
          <cell r="D436" t="str">
            <v xml:space="preserve">B </v>
          </cell>
        </row>
        <row r="437">
          <cell r="A437" t="str">
            <v xml:space="preserve">CLUS-2.1-DOC </v>
          </cell>
          <cell r="B437" t="str">
            <v xml:space="preserve">SUN CLUSTER 2.1 DOCS </v>
          </cell>
          <cell r="C437">
            <v>700</v>
          </cell>
          <cell r="D437" t="str">
            <v xml:space="preserve">B </v>
          </cell>
        </row>
        <row r="438">
          <cell r="A438" t="str">
            <v xml:space="preserve">CLUS-2.1-E1 </v>
          </cell>
          <cell r="B438" t="str">
            <v xml:space="preserve">SC 2.1 FOR E1 </v>
          </cell>
          <cell r="C438">
            <v>2800</v>
          </cell>
          <cell r="D438" t="str">
            <v xml:space="preserve">B </v>
          </cell>
        </row>
        <row r="439">
          <cell r="A439" t="str">
            <v xml:space="preserve">CLUS-2.1-E10000 </v>
          </cell>
          <cell r="B439" t="str">
            <v xml:space="preserve">SC 2.1 FOR E10000 </v>
          </cell>
          <cell r="C439">
            <v>70000</v>
          </cell>
          <cell r="D439" t="str">
            <v xml:space="preserve">B </v>
          </cell>
        </row>
        <row r="440">
          <cell r="A440" t="str">
            <v xml:space="preserve">CLUS-2.1-E2 </v>
          </cell>
          <cell r="B440" t="str">
            <v xml:space="preserve">SC 2.1 FOR E2 </v>
          </cell>
          <cell r="C440">
            <v>2800</v>
          </cell>
          <cell r="D440" t="str">
            <v xml:space="preserve">B </v>
          </cell>
        </row>
        <row r="441">
          <cell r="A441" t="str">
            <v xml:space="preserve">CLUS-2.1-E250 </v>
          </cell>
          <cell r="B441" t="str">
            <v xml:space="preserve">SC 2.1 FOR E250 </v>
          </cell>
          <cell r="C441">
            <v>2800</v>
          </cell>
          <cell r="D441" t="str">
            <v xml:space="preserve">B </v>
          </cell>
        </row>
        <row r="442">
          <cell r="A442" t="str">
            <v xml:space="preserve">CLUS-2.1-E3000 </v>
          </cell>
          <cell r="B442" t="str">
            <v xml:space="preserve">SC 2.1 FOR E3000 &amp; SS1000 </v>
          </cell>
          <cell r="C442">
            <v>9800</v>
          </cell>
          <cell r="D442" t="str">
            <v xml:space="preserve">B </v>
          </cell>
        </row>
        <row r="443">
          <cell r="A443" t="str">
            <v xml:space="preserve">CLUS-2.1-E4000 </v>
          </cell>
          <cell r="B443" t="str">
            <v xml:space="preserve">SC 2.1 FOR E4/5X00 &amp; SC2000 </v>
          </cell>
          <cell r="C443">
            <v>16800</v>
          </cell>
          <cell r="D443" t="str">
            <v xml:space="preserve">B </v>
          </cell>
        </row>
        <row r="444">
          <cell r="A444" t="str">
            <v xml:space="preserve">CLUS-2.1-E450 </v>
          </cell>
          <cell r="B444" t="str">
            <v xml:space="preserve">SC 2.1 FOR E450 </v>
          </cell>
          <cell r="C444">
            <v>7000</v>
          </cell>
          <cell r="D444" t="str">
            <v xml:space="preserve">B </v>
          </cell>
        </row>
        <row r="445">
          <cell r="A445" t="str">
            <v xml:space="preserve">CLUS-2.1-E6000 </v>
          </cell>
          <cell r="B445" t="str">
            <v xml:space="preserve">SC 2.1 FOR E6000 </v>
          </cell>
          <cell r="C445">
            <v>33600</v>
          </cell>
          <cell r="D445" t="str">
            <v xml:space="preserve">B </v>
          </cell>
        </row>
        <row r="446">
          <cell r="A446" t="str">
            <v xml:space="preserve">CLUS-2.1-INFX-L </v>
          </cell>
          <cell r="B446" t="str">
            <v xml:space="preserve">SC 2.1 INFORMIX HA AGENT </v>
          </cell>
          <cell r="C446">
            <v>2800</v>
          </cell>
          <cell r="D446" t="str">
            <v xml:space="preserve">B </v>
          </cell>
        </row>
        <row r="447">
          <cell r="A447" t="str">
            <v xml:space="preserve">CLUS-2.1-INFX3-L </v>
          </cell>
          <cell r="B447" t="str">
            <v xml:space="preserve">SC 2.1 INFORMIX AGENT E10000 </v>
          </cell>
          <cell r="C447">
            <v>2800</v>
          </cell>
          <cell r="D447" t="str">
            <v xml:space="preserve">B </v>
          </cell>
        </row>
        <row r="448">
          <cell r="A448" t="str">
            <v xml:space="preserve">CLUS-2.1-NS-L </v>
          </cell>
          <cell r="B448" t="str">
            <v xml:space="preserve">SC 2.1 NETSCAPE HA AGENT </v>
          </cell>
          <cell r="C448">
            <v>2800</v>
          </cell>
          <cell r="D448" t="str">
            <v xml:space="preserve">B </v>
          </cell>
        </row>
        <row r="449">
          <cell r="A449" t="str">
            <v xml:space="preserve">CLUS-2.1-NS3-L </v>
          </cell>
          <cell r="B449" t="str">
            <v xml:space="preserve">SC 2.1 NETSCAPE AGENT E10000 </v>
          </cell>
          <cell r="C449">
            <v>2800</v>
          </cell>
          <cell r="D449" t="str">
            <v xml:space="preserve">B </v>
          </cell>
        </row>
        <row r="450">
          <cell r="A450" t="str">
            <v xml:space="preserve">CLUS-2.1-OPS1-L </v>
          </cell>
          <cell r="B450" t="str">
            <v xml:space="preserve">SC 2.1 OPS FOR E1-E3000 </v>
          </cell>
          <cell r="C450">
            <v>2800</v>
          </cell>
          <cell r="D450" t="str">
            <v xml:space="preserve">B </v>
          </cell>
        </row>
        <row r="451">
          <cell r="A451" t="str">
            <v xml:space="preserve">CLUS-2.1-OPS2-L </v>
          </cell>
          <cell r="B451" t="str">
            <v xml:space="preserve">SC 2.1 OPS FOR E4/5/6000 </v>
          </cell>
          <cell r="C451">
            <v>5600</v>
          </cell>
          <cell r="D451" t="str">
            <v xml:space="preserve">B </v>
          </cell>
        </row>
        <row r="452">
          <cell r="A452" t="str">
            <v xml:space="preserve">CLUS-2.1-OPS3-L </v>
          </cell>
          <cell r="B452" t="str">
            <v xml:space="preserve">SC 2.1 OPS FOR E10000 </v>
          </cell>
          <cell r="C452">
            <v>22400</v>
          </cell>
          <cell r="D452" t="str">
            <v xml:space="preserve">B </v>
          </cell>
        </row>
        <row r="453">
          <cell r="A453" t="str">
            <v xml:space="preserve">CLUS-2.1-ORCL-L </v>
          </cell>
          <cell r="B453" t="str">
            <v xml:space="preserve">SC 2.1 ORACLE HA AGENT </v>
          </cell>
          <cell r="C453">
            <v>2800</v>
          </cell>
          <cell r="D453" t="str">
            <v xml:space="preserve">B </v>
          </cell>
        </row>
        <row r="454">
          <cell r="A454" t="str">
            <v xml:space="preserve">CLUS-2.1-ORCL3-L </v>
          </cell>
          <cell r="B454" t="str">
            <v xml:space="preserve">SC 2.1 ORACLE AGENT E10000 </v>
          </cell>
          <cell r="C454">
            <v>2800</v>
          </cell>
          <cell r="D454" t="str">
            <v xml:space="preserve">B </v>
          </cell>
        </row>
        <row r="455">
          <cell r="A455" t="str">
            <v xml:space="preserve">CLUS-2.1-SAP1-L </v>
          </cell>
          <cell r="B455" t="str">
            <v xml:space="preserve">SC 2.1 SAP AGENT E1-E3000 </v>
          </cell>
          <cell r="C455">
            <v>2800</v>
          </cell>
          <cell r="D455" t="str">
            <v xml:space="preserve">B </v>
          </cell>
        </row>
        <row r="456">
          <cell r="A456" t="str">
            <v xml:space="preserve">CLUS-2.1-SAP2-L </v>
          </cell>
          <cell r="B456" t="str">
            <v xml:space="preserve">SC 2.1 SAP AGENT E4/5/6000 </v>
          </cell>
          <cell r="C456">
            <v>5600</v>
          </cell>
          <cell r="D456" t="str">
            <v xml:space="preserve">B </v>
          </cell>
        </row>
        <row r="457">
          <cell r="A457" t="str">
            <v xml:space="preserve">CLUS-2.1-SAP3-L </v>
          </cell>
          <cell r="B457" t="str">
            <v xml:space="preserve">SC 2.1 SAP AGENT E10000 </v>
          </cell>
          <cell r="C457">
            <v>22400</v>
          </cell>
          <cell r="D457" t="str">
            <v xml:space="preserve">B </v>
          </cell>
        </row>
        <row r="458">
          <cell r="A458" t="str">
            <v xml:space="preserve">CLUS-2.1-SYBS-L </v>
          </cell>
          <cell r="B458" t="str">
            <v xml:space="preserve">SC 2.1 SYBASE HA AGENT </v>
          </cell>
          <cell r="C458">
            <v>2800</v>
          </cell>
          <cell r="D458" t="str">
            <v xml:space="preserve">B </v>
          </cell>
        </row>
        <row r="459">
          <cell r="A459" t="str">
            <v xml:space="preserve">CLUS-2.1-SYBS3-L </v>
          </cell>
          <cell r="B459" t="str">
            <v xml:space="preserve">SC 2.1 SYBASE AGENT E10000 </v>
          </cell>
          <cell r="C459">
            <v>2800</v>
          </cell>
          <cell r="D459" t="str">
            <v xml:space="preserve">B </v>
          </cell>
        </row>
        <row r="460">
          <cell r="A460" t="str">
            <v xml:space="preserve">CLUS-2.1-XPS1-L </v>
          </cell>
          <cell r="B460" t="str">
            <v xml:space="preserve">SC 2.1 XPS FOR E1-E3000 </v>
          </cell>
          <cell r="C460">
            <v>2800</v>
          </cell>
          <cell r="D460" t="str">
            <v xml:space="preserve">B </v>
          </cell>
        </row>
        <row r="461">
          <cell r="A461" t="str">
            <v xml:space="preserve">CLUS-2.1-XPS2-L </v>
          </cell>
          <cell r="B461" t="str">
            <v xml:space="preserve">SC 2.1 XPS FOR E4/5/6000 </v>
          </cell>
          <cell r="C461">
            <v>5600</v>
          </cell>
          <cell r="D461" t="str">
            <v xml:space="preserve">B </v>
          </cell>
        </row>
        <row r="462">
          <cell r="A462" t="str">
            <v xml:space="preserve">CLUS-2.1-XPS3-L </v>
          </cell>
          <cell r="B462" t="str">
            <v xml:space="preserve">SC 2.1 XPS FOR E10000 </v>
          </cell>
          <cell r="C462">
            <v>22400</v>
          </cell>
          <cell r="D462" t="str">
            <v xml:space="preserve">B </v>
          </cell>
        </row>
        <row r="463">
          <cell r="A463" t="str">
            <v xml:space="preserve">CMPD9-821-9999 </v>
          </cell>
          <cell r="B463" t="str">
            <v xml:space="preserve">CMIP 8.2.1 DOCS ONLY </v>
          </cell>
          <cell r="C463">
            <v>195</v>
          </cell>
          <cell r="D463" t="str">
            <v xml:space="preserve">D </v>
          </cell>
        </row>
        <row r="464">
          <cell r="A464" t="str">
            <v xml:space="preserve">CMPII-821-R999 </v>
          </cell>
          <cell r="B464" t="str">
            <v xml:space="preserve">CMIP 8.2.1 INTEL RT, LIC </v>
          </cell>
          <cell r="C464">
            <v>2793</v>
          </cell>
          <cell r="D464" t="str">
            <v xml:space="preserve">B </v>
          </cell>
        </row>
        <row r="465">
          <cell r="A465" t="str">
            <v xml:space="preserve">CMPII-821-T999 </v>
          </cell>
          <cell r="B465" t="str">
            <v xml:space="preserve">CMIP 8.2.1 SDE INTEL, LIC </v>
          </cell>
          <cell r="C465">
            <v>6993</v>
          </cell>
          <cell r="D465" t="str">
            <v xml:space="preserve">B </v>
          </cell>
        </row>
        <row r="466">
          <cell r="A466" t="str">
            <v xml:space="preserve">CMPIN-821-9999 </v>
          </cell>
          <cell r="B466" t="str">
            <v xml:space="preserve">CMIP 8.2.1 SDE NT, LIC </v>
          </cell>
          <cell r="C466">
            <v>6993</v>
          </cell>
          <cell r="D466" t="str">
            <v xml:space="preserve">B </v>
          </cell>
        </row>
        <row r="467">
          <cell r="A467" t="str">
            <v xml:space="preserve">CMPIN-821-R999 </v>
          </cell>
          <cell r="B467" t="str">
            <v xml:space="preserve">CMIP 8.2.1 NT RT, LIC </v>
          </cell>
          <cell r="C467">
            <v>2793</v>
          </cell>
          <cell r="D467" t="str">
            <v xml:space="preserve">B </v>
          </cell>
        </row>
        <row r="468">
          <cell r="A468" t="str">
            <v xml:space="preserve">CMPIS-821-R999 </v>
          </cell>
          <cell r="B468" t="str">
            <v xml:space="preserve">CMIP 8.2.1 SPARC RT, LIC </v>
          </cell>
          <cell r="C468">
            <v>2793</v>
          </cell>
          <cell r="D468" t="str">
            <v xml:space="preserve">B </v>
          </cell>
        </row>
        <row r="469">
          <cell r="A469" t="str">
            <v xml:space="preserve">CMPIS-821-R9U9 </v>
          </cell>
          <cell r="B469" t="str">
            <v xml:space="preserve">UG CMIP 8.2.1 RT SPARC, LIC </v>
          </cell>
          <cell r="C469">
            <v>1034</v>
          </cell>
          <cell r="D469" t="str">
            <v xml:space="preserve">D </v>
          </cell>
        </row>
        <row r="470">
          <cell r="A470" t="str">
            <v xml:space="preserve">CMPIS-821-T999 </v>
          </cell>
          <cell r="B470" t="str">
            <v xml:space="preserve">CMIP 8.2.1 SDE SPARC 1 RTU </v>
          </cell>
          <cell r="C470">
            <v>6993</v>
          </cell>
          <cell r="D470" t="str">
            <v xml:space="preserve">B </v>
          </cell>
        </row>
        <row r="471">
          <cell r="A471" t="str">
            <v xml:space="preserve">CMPIS-821-T9U9 </v>
          </cell>
          <cell r="B471" t="str">
            <v xml:space="preserve">UG CMIP 8.2.1 SDE SPARC, LIC </v>
          </cell>
          <cell r="C471">
            <v>2405</v>
          </cell>
          <cell r="D471" t="str">
            <v xml:space="preserve">D </v>
          </cell>
        </row>
        <row r="472">
          <cell r="A472" t="str">
            <v xml:space="preserve">CTO-INSTALL </v>
          </cell>
          <cell r="B472" t="str">
            <v xml:space="preserve">FAC INSTALL SERVICE OF INT OPT </v>
          </cell>
          <cell r="C472">
            <v>0</v>
          </cell>
          <cell r="D472" t="str">
            <v xml:space="preserve">D </v>
          </cell>
        </row>
        <row r="473">
          <cell r="A473" t="str">
            <v xml:space="preserve">DDK-2.5.1-P </v>
          </cell>
          <cell r="B473" t="str">
            <v xml:space="preserve">SOL 2.5.1 DVR DEV KT,CD DOC LI </v>
          </cell>
          <cell r="C473">
            <v>254</v>
          </cell>
          <cell r="D473" t="str">
            <v xml:space="preserve">B </v>
          </cell>
        </row>
        <row r="474">
          <cell r="A474" t="str">
            <v xml:space="preserve">DIR-1.0-CD </v>
          </cell>
          <cell r="B474" t="str">
            <v xml:space="preserve">DIRECTORY SERVICE 1.0 CD </v>
          </cell>
          <cell r="C474">
            <v>140</v>
          </cell>
          <cell r="D474" t="str">
            <v xml:space="preserve">B </v>
          </cell>
        </row>
        <row r="475">
          <cell r="A475" t="str">
            <v xml:space="preserve">DIR-1.0-S-100K </v>
          </cell>
          <cell r="B475" t="str">
            <v xml:space="preserve">DIR SERVICE 1.0 10K, CD LIC </v>
          </cell>
          <cell r="C475">
            <v>13930</v>
          </cell>
          <cell r="D475" t="str">
            <v xml:space="preserve">B </v>
          </cell>
        </row>
        <row r="476">
          <cell r="A476" t="str">
            <v xml:space="preserve">DIR-1.0-S-10K </v>
          </cell>
          <cell r="B476" t="str">
            <v xml:space="preserve">DIR SERVICE 1.0 10K, CD LIC </v>
          </cell>
          <cell r="C476">
            <v>1393</v>
          </cell>
          <cell r="D476" t="str">
            <v xml:space="preserve">B </v>
          </cell>
        </row>
        <row r="477">
          <cell r="A477" t="str">
            <v xml:space="preserve">DIR-1.0-S-UNL </v>
          </cell>
          <cell r="B477" t="str">
            <v xml:space="preserve">DIR SERVICE 1.0 UNLTD, CD LIC </v>
          </cell>
          <cell r="C477">
            <v>27930</v>
          </cell>
          <cell r="D477" t="str">
            <v xml:space="preserve">B </v>
          </cell>
        </row>
        <row r="478">
          <cell r="A478" t="str">
            <v xml:space="preserve">DIR-1.0-S100U </v>
          </cell>
          <cell r="B478" t="str">
            <v xml:space="preserve">UG DIR SVC 1.0 100-UNL, CD DOC </v>
          </cell>
          <cell r="C478">
            <v>14000</v>
          </cell>
          <cell r="D478" t="str">
            <v xml:space="preserve">B </v>
          </cell>
        </row>
        <row r="479">
          <cell r="A479" t="str">
            <v xml:space="preserve">DIR-1.0-S10U </v>
          </cell>
          <cell r="B479" t="str">
            <v xml:space="preserve">DIRECTORY SERVICE 1.0 CD </v>
          </cell>
          <cell r="C479">
            <v>12600</v>
          </cell>
          <cell r="D479" t="str">
            <v xml:space="preserve">B </v>
          </cell>
        </row>
        <row r="480">
          <cell r="A480" t="str">
            <v xml:space="preserve">DNI-7.0-4.1-4-21 </v>
          </cell>
          <cell r="B480" t="str">
            <v xml:space="preserve">CD ASSY,SUNLINK DNI 7.0,S4 </v>
          </cell>
          <cell r="C480">
            <v>3894</v>
          </cell>
          <cell r="D480" t="str">
            <v xml:space="preserve">B </v>
          </cell>
        </row>
        <row r="481">
          <cell r="A481" t="str">
            <v xml:space="preserve">DNI-P </v>
          </cell>
          <cell r="B481" t="str">
            <v xml:space="preserve">SUNLINK DNI 8.0 </v>
          </cell>
          <cell r="C481">
            <v>1931</v>
          </cell>
          <cell r="D481" t="str">
            <v xml:space="preserve">B </v>
          </cell>
        </row>
        <row r="482">
          <cell r="A482" t="str">
            <v xml:space="preserve">DOB99-100-9999 </v>
          </cell>
          <cell r="B482" t="str">
            <v xml:space="preserve">DATASHARE OPEN BACKUP SW LIC </v>
          </cell>
          <cell r="C482">
            <v>49000</v>
          </cell>
          <cell r="D482" t="str">
            <v xml:space="preserve">B </v>
          </cell>
        </row>
        <row r="483">
          <cell r="A483" t="str">
            <v xml:space="preserve">DSH99-310-9999 </v>
          </cell>
          <cell r="B483" t="str">
            <v xml:space="preserve">DATASHARE CORE SW LICENSE </v>
          </cell>
          <cell r="C483">
            <v>119000</v>
          </cell>
          <cell r="D483" t="str">
            <v xml:space="preserve">B </v>
          </cell>
        </row>
        <row r="484">
          <cell r="A484" t="str">
            <v xml:space="preserve">E1-SC2.X-GOLD </v>
          </cell>
          <cell r="B484" t="str">
            <v xml:space="preserve">Spectrum Gold Package (per Nod </v>
          </cell>
          <cell r="C484">
            <v>4000</v>
          </cell>
          <cell r="D484" t="str">
            <v xml:space="preserve">D </v>
          </cell>
        </row>
        <row r="485">
          <cell r="A485" t="str">
            <v xml:space="preserve">E10000-4 </v>
          </cell>
          <cell r="B485" t="str">
            <v xml:space="preserve">Enterprise E10000 BASE CABINET </v>
          </cell>
          <cell r="C485">
            <v>524000</v>
          </cell>
          <cell r="D485" t="str">
            <v xml:space="preserve">A </v>
          </cell>
        </row>
        <row r="486">
          <cell r="A486" t="str">
            <v xml:space="preserve">E10000-5 </v>
          </cell>
          <cell r="B486" t="str">
            <v xml:space="preserve">Enterprise E10000 Custom BASE CABINET </v>
          </cell>
          <cell r="C486">
            <v>699400</v>
          </cell>
          <cell r="D486" t="str">
            <v xml:space="preserve">A </v>
          </cell>
        </row>
        <row r="487">
          <cell r="A487" t="str">
            <v xml:space="preserve">E10000-CTO </v>
          </cell>
          <cell r="B487" t="str">
            <v xml:space="preserve">E10000 CONFIGURE-TO-ORDER OPTS </v>
          </cell>
          <cell r="C487">
            <v>0</v>
          </cell>
          <cell r="D487" t="str">
            <v xml:space="preserve">D </v>
          </cell>
        </row>
        <row r="488">
          <cell r="A488" t="str">
            <v xml:space="preserve">E10000-SC2.X-GOLD </v>
          </cell>
          <cell r="B488" t="str">
            <v xml:space="preserve">Spectrum Gold Package (per Nod </v>
          </cell>
          <cell r="C488">
            <v>0</v>
          </cell>
          <cell r="D488" t="str">
            <v xml:space="preserve">D </v>
          </cell>
        </row>
        <row r="489">
          <cell r="A489" t="str">
            <v xml:space="preserve">E10000-SC2.X-PLAT </v>
          </cell>
          <cell r="B489" t="str">
            <v xml:space="preserve">Platinum Spectrum Gold Package (per Nod </v>
          </cell>
          <cell r="C489">
            <v>0</v>
          </cell>
          <cell r="D489" t="str">
            <v xml:space="preserve">D </v>
          </cell>
        </row>
        <row r="490">
          <cell r="A490" t="str">
            <v xml:space="preserve">E10000-SW-SSP-3.1 </v>
          </cell>
          <cell r="B490" t="str">
            <v xml:space="preserve">SSP SW 3.1, CD DOC LI </v>
          </cell>
          <cell r="C490">
            <v>0</v>
          </cell>
          <cell r="D490" t="str">
            <v xml:space="preserve">D </v>
          </cell>
        </row>
        <row r="491">
          <cell r="A491" t="str">
            <v xml:space="preserve">E10000-SW-SSP-3.1.1 </v>
          </cell>
          <cell r="B491" t="str">
            <v xml:space="preserve">SSP SW 3.1.1, CD DOC LI </v>
          </cell>
          <cell r="C491">
            <v>0</v>
          </cell>
          <cell r="D491" t="str">
            <v xml:space="preserve">D </v>
          </cell>
        </row>
        <row r="492">
          <cell r="A492" t="str">
            <v xml:space="preserve">E3000-SC2.X-GOLD </v>
          </cell>
          <cell r="B492" t="str">
            <v xml:space="preserve">Spectrum Gold Package (per Nod </v>
          </cell>
          <cell r="C492">
            <v>10000</v>
          </cell>
          <cell r="D492" t="str">
            <v>S</v>
          </cell>
        </row>
        <row r="493">
          <cell r="A493" t="str">
            <v>E3000-SC2.X-PLAT</v>
          </cell>
          <cell r="B493" t="str">
            <v xml:space="preserve">Platinum Spectrum Gold Package (per Nod </v>
          </cell>
          <cell r="C493">
            <v>17500</v>
          </cell>
          <cell r="D493" t="str">
            <v>S</v>
          </cell>
        </row>
        <row r="494">
          <cell r="A494" t="str">
            <v xml:space="preserve">E3500-C52 </v>
          </cell>
          <cell r="B494" t="str">
            <v xml:space="preserve">SERVER UE3500 BASE, 250MHZ/4MB </v>
          </cell>
          <cell r="C494">
            <v>54000</v>
          </cell>
          <cell r="D494" t="str">
            <v xml:space="preserve">A </v>
          </cell>
        </row>
        <row r="495">
          <cell r="A495" t="str">
            <v xml:space="preserve">E3500-C62 </v>
          </cell>
          <cell r="B495" t="str">
            <v xml:space="preserve">SERVER UE3500 BASE, 336MHZ/4MB </v>
          </cell>
          <cell r="C495">
            <v>63000</v>
          </cell>
          <cell r="D495" t="str">
            <v xml:space="preserve">A </v>
          </cell>
        </row>
        <row r="496">
          <cell r="A496" t="str">
            <v xml:space="preserve">E3500-C72 </v>
          </cell>
          <cell r="B496" t="str">
            <v xml:space="preserve">SERVER UE3500 BASE, 400MHZ/4MB </v>
          </cell>
          <cell r="C496">
            <v>60200</v>
          </cell>
          <cell r="D496" t="str">
            <v xml:space="preserve">A </v>
          </cell>
        </row>
        <row r="497">
          <cell r="A497" t="str">
            <v xml:space="preserve">E3501 </v>
          </cell>
          <cell r="B497" t="str">
            <v xml:space="preserve">E3501 SERVER BASE 1*PS </v>
          </cell>
          <cell r="C497">
            <v>16500</v>
          </cell>
          <cell r="D497" t="str">
            <v xml:space="preserve">A </v>
          </cell>
        </row>
        <row r="498">
          <cell r="A498" t="str">
            <v xml:space="preserve">E3501-C62 </v>
          </cell>
          <cell r="B498" t="str">
            <v xml:space="preserve">Server UE3501 BASE, 336MHZ/4MB </v>
          </cell>
          <cell r="C498">
            <v>55500</v>
          </cell>
          <cell r="D498" t="str">
            <v xml:space="preserve">A </v>
          </cell>
        </row>
        <row r="499">
          <cell r="A499" t="str">
            <v xml:space="preserve">E3501-C72 </v>
          </cell>
          <cell r="B499" t="str">
            <v xml:space="preserve">Server UE3501 BASE, 400MHZ/4MB </v>
          </cell>
          <cell r="C499">
            <v>64500</v>
          </cell>
          <cell r="D499" t="str">
            <v xml:space="preserve">A </v>
          </cell>
        </row>
        <row r="500">
          <cell r="A500" t="str">
            <v xml:space="preserve">E3501-C82 </v>
          </cell>
          <cell r="B500" t="str">
            <v xml:space="preserve">Server UE3501 BASE, 400MHZ/8MB </v>
          </cell>
          <cell r="C500">
            <v>66000</v>
          </cell>
          <cell r="D500" t="str">
            <v xml:space="preserve">A </v>
          </cell>
        </row>
        <row r="501">
          <cell r="A501" t="str">
            <v xml:space="preserve">E4000-SC2.X-GOLD </v>
          </cell>
          <cell r="B501" t="str">
            <v xml:space="preserve">Spectrum Gold Package (per Nod </v>
          </cell>
          <cell r="C501">
            <v>10600</v>
          </cell>
          <cell r="D501" t="str">
            <v>S</v>
          </cell>
        </row>
        <row r="502">
          <cell r="A502" t="str">
            <v>E4000-SC2.X-PLAT</v>
          </cell>
          <cell r="B502" t="str">
            <v xml:space="preserve">Platinum Gold Package (per Nod </v>
          </cell>
          <cell r="C502">
            <v>18550</v>
          </cell>
          <cell r="D502" t="str">
            <v>S</v>
          </cell>
        </row>
        <row r="503">
          <cell r="A503" t="str">
            <v>E450-SC2.X-GOLD(SC2.1)</v>
          </cell>
          <cell r="B503" t="str">
            <v xml:space="preserve">Spectrum Gold Package (per Nod </v>
          </cell>
          <cell r="C503">
            <v>6600</v>
          </cell>
          <cell r="D503" t="str">
            <v xml:space="preserve">D </v>
          </cell>
        </row>
        <row r="504">
          <cell r="A504" t="str">
            <v xml:space="preserve">E4500 </v>
          </cell>
          <cell r="B504" t="str">
            <v xml:space="preserve">E4500 SERVER BASE 2*PS </v>
          </cell>
          <cell r="C504">
            <v>55500</v>
          </cell>
          <cell r="D504" t="str">
            <v xml:space="preserve">A </v>
          </cell>
        </row>
        <row r="505">
          <cell r="A505" t="str">
            <v>E4501</v>
          </cell>
          <cell r="B505" t="str">
            <v xml:space="preserve">E4501 SERVER BASE 2*PS </v>
          </cell>
          <cell r="C505">
            <v>59200</v>
          </cell>
          <cell r="D505" t="str">
            <v xml:space="preserve">A </v>
          </cell>
        </row>
        <row r="506">
          <cell r="A506" t="str">
            <v>E4503</v>
          </cell>
          <cell r="B506" t="str">
            <v xml:space="preserve">E4503 SERVER BASE 1*PS </v>
          </cell>
          <cell r="C506">
            <v>48320</v>
          </cell>
          <cell r="D506" t="str">
            <v xml:space="preserve">A </v>
          </cell>
        </row>
        <row r="507">
          <cell r="A507" t="str">
            <v xml:space="preserve">E5000-SC2.X-GOLD </v>
          </cell>
          <cell r="B507" t="str">
            <v xml:space="preserve">Spectrum Gold Package (per Nod </v>
          </cell>
          <cell r="C507">
            <v>15300</v>
          </cell>
          <cell r="D507" t="str">
            <v xml:space="preserve">D </v>
          </cell>
        </row>
        <row r="508">
          <cell r="A508" t="str">
            <v xml:space="preserve">E5500 </v>
          </cell>
          <cell r="B508" t="str">
            <v xml:space="preserve">E5500 SERVER BASE 2*PS </v>
          </cell>
          <cell r="C508">
            <v>72000</v>
          </cell>
          <cell r="D508" t="str">
            <v xml:space="preserve">A </v>
          </cell>
        </row>
        <row r="509">
          <cell r="A509" t="str">
            <v xml:space="preserve">E5501 </v>
          </cell>
          <cell r="B509" t="str">
            <v xml:space="preserve">E5501 SERVER BASE 2*PS </v>
          </cell>
          <cell r="C509">
            <v>76800</v>
          </cell>
          <cell r="D509" t="str">
            <v xml:space="preserve">A </v>
          </cell>
        </row>
        <row r="510">
          <cell r="A510" t="str">
            <v xml:space="preserve">E6000-SC2.X-GOLD </v>
          </cell>
          <cell r="B510" t="str">
            <v xml:space="preserve">Spectrum Gold Package (per Nod </v>
          </cell>
          <cell r="C510">
            <v>33300</v>
          </cell>
          <cell r="D510" t="str">
            <v xml:space="preserve">D </v>
          </cell>
        </row>
        <row r="511">
          <cell r="A511" t="str">
            <v xml:space="preserve">E6000-SC2.X-PLAT </v>
          </cell>
          <cell r="B511" t="str">
            <v xml:space="preserve">Platinum  Gold Package (per Nod </v>
          </cell>
          <cell r="C511">
            <v>33300</v>
          </cell>
          <cell r="D511" t="str">
            <v xml:space="preserve">D </v>
          </cell>
        </row>
        <row r="512">
          <cell r="A512" t="str">
            <v xml:space="preserve">E6500 </v>
          </cell>
          <cell r="B512" t="str">
            <v xml:space="preserve">E6500 SERVER BASE 2*PS </v>
          </cell>
          <cell r="C512">
            <v>225000</v>
          </cell>
          <cell r="D512" t="str">
            <v xml:space="preserve">A </v>
          </cell>
        </row>
        <row r="513">
          <cell r="A513" t="str">
            <v xml:space="preserve">E6501 </v>
          </cell>
          <cell r="B513" t="str">
            <v xml:space="preserve">E6501 SERVER BASE 2*PS </v>
          </cell>
          <cell r="C513">
            <v>192000</v>
          </cell>
          <cell r="D513" t="str">
            <v xml:space="preserve">A </v>
          </cell>
        </row>
        <row r="514">
          <cell r="A514" t="str">
            <v xml:space="preserve">E6503 </v>
          </cell>
          <cell r="B514" t="str">
            <v xml:space="preserve">E6503 SERVER BASE 1*PS </v>
          </cell>
          <cell r="C514">
            <v>157120</v>
          </cell>
          <cell r="D514" t="str">
            <v xml:space="preserve">A </v>
          </cell>
        </row>
        <row r="515">
          <cell r="A515" t="str">
            <v xml:space="preserve">EFSMS-200W9999 </v>
          </cell>
          <cell r="B515" t="str">
            <v xml:space="preserve">SUNSCREEN EFS CD, DOCS, LIC </v>
          </cell>
          <cell r="C515">
            <v>13993</v>
          </cell>
          <cell r="D515" t="str">
            <v xml:space="preserve">B </v>
          </cell>
        </row>
        <row r="516">
          <cell r="A516" t="str">
            <v xml:space="preserve">EHRIS-311-9999 </v>
          </cell>
          <cell r="B516" t="str">
            <v xml:space="preserve">SW HSM 3.1.1 REMOTE STG EXT RT </v>
          </cell>
          <cell r="C516">
            <v>21000</v>
          </cell>
          <cell r="D516" t="str">
            <v xml:space="preserve">B </v>
          </cell>
        </row>
        <row r="517">
          <cell r="A517" t="str">
            <v xml:space="preserve">EHRIS-311-99U9 </v>
          </cell>
          <cell r="B517" t="str">
            <v xml:space="preserve">SW HSM 3.1.1 RMT STG EXT RTU U </v>
          </cell>
          <cell r="C517">
            <v>10500</v>
          </cell>
          <cell r="D517" t="str">
            <v xml:space="preserve">B </v>
          </cell>
        </row>
        <row r="518">
          <cell r="A518" t="str">
            <v xml:space="preserve">EHRIS-311-E999 </v>
          </cell>
          <cell r="B518" t="str">
            <v xml:space="preserve">SW HSM 3.1.1 REMOTE TIER 3 RTU </v>
          </cell>
          <cell r="C518">
            <v>42000</v>
          </cell>
          <cell r="D518" t="str">
            <v xml:space="preserve">B </v>
          </cell>
        </row>
        <row r="519">
          <cell r="A519" t="str">
            <v xml:space="preserve">EHS9S-311-9999 </v>
          </cell>
          <cell r="B519" t="str">
            <v xml:space="preserve">SW EHSM 3.1.1 BASE PACK CD,DOC </v>
          </cell>
          <cell r="C519">
            <v>140</v>
          </cell>
          <cell r="D519" t="str">
            <v xml:space="preserve">D </v>
          </cell>
        </row>
        <row r="520">
          <cell r="A520" t="str">
            <v xml:space="preserve">EHSIS-311-9999 </v>
          </cell>
          <cell r="B520" t="str">
            <v xml:space="preserve">SW HSM 3.1.1 MGMT INTERFACE RT </v>
          </cell>
          <cell r="C520">
            <v>28000</v>
          </cell>
          <cell r="D520" t="str">
            <v xml:space="preserve">B </v>
          </cell>
        </row>
        <row r="521">
          <cell r="A521" t="str">
            <v xml:space="preserve">EHSIS-311-99U9 </v>
          </cell>
          <cell r="B521" t="str">
            <v xml:space="preserve">SW HSM 3.1.1 MGMT IF RTU UPGRA </v>
          </cell>
          <cell r="C521">
            <v>14000</v>
          </cell>
          <cell r="D521" t="str">
            <v xml:space="preserve">B </v>
          </cell>
        </row>
        <row r="522">
          <cell r="A522" t="str">
            <v xml:space="preserve">EHSIS-311-E999 </v>
          </cell>
          <cell r="B522" t="str">
            <v xml:space="preserve">SW HSM 3.1.1 SERVER TIER 3 RTU </v>
          </cell>
          <cell r="C522">
            <v>56000</v>
          </cell>
          <cell r="D522" t="str">
            <v xml:space="preserve">B </v>
          </cell>
        </row>
        <row r="523">
          <cell r="A523" t="str">
            <v xml:space="preserve">EM1IS-210-9999 </v>
          </cell>
          <cell r="B523" t="str">
            <v xml:space="preserve">EM 2.1 SINGLE MIS LIC MC-1 </v>
          </cell>
          <cell r="C523">
            <v>21700</v>
          </cell>
          <cell r="D523" t="str">
            <v xml:space="preserve">B </v>
          </cell>
        </row>
        <row r="524">
          <cell r="A524" t="str">
            <v xml:space="preserve">EM1IS-210-99U9 </v>
          </cell>
          <cell r="B524" t="str">
            <v xml:space="preserve">EM 2.1 MIS LIC. UPGRADE MC-1 </v>
          </cell>
          <cell r="C524">
            <v>10850</v>
          </cell>
          <cell r="D524" t="str">
            <v xml:space="preserve">B </v>
          </cell>
        </row>
        <row r="525">
          <cell r="A525" t="str">
            <v xml:space="preserve">EM2IS-210-9999 </v>
          </cell>
          <cell r="B525" t="str">
            <v xml:space="preserve">EM 2.1 SINGLE MIS LIC MC-2 </v>
          </cell>
          <cell r="C525">
            <v>35700</v>
          </cell>
          <cell r="D525" t="str">
            <v xml:space="preserve">B </v>
          </cell>
        </row>
        <row r="526">
          <cell r="A526" t="str">
            <v xml:space="preserve">EM2IS-210-99T9 </v>
          </cell>
          <cell r="B526" t="str">
            <v xml:space="preserve">EM 2.1 MIS LIC MC-1 TO MC-2 </v>
          </cell>
          <cell r="C526">
            <v>14000</v>
          </cell>
          <cell r="D526" t="str">
            <v xml:space="preserve">B </v>
          </cell>
        </row>
        <row r="527">
          <cell r="A527" t="str">
            <v xml:space="preserve">EM2IS-210-99U9 </v>
          </cell>
          <cell r="B527" t="str">
            <v xml:space="preserve">EM 2.1 MIS LIC. UPGRADE MC-2 </v>
          </cell>
          <cell r="C527">
            <v>17850</v>
          </cell>
          <cell r="D527" t="str">
            <v xml:space="preserve">B </v>
          </cell>
        </row>
        <row r="528">
          <cell r="A528" t="str">
            <v xml:space="preserve">EMAIS-210-9999 </v>
          </cell>
          <cell r="B528" t="str">
            <v xml:space="preserve">EM 2.1 APPLICATION CLIENT, LIC </v>
          </cell>
          <cell r="C528">
            <v>7000</v>
          </cell>
          <cell r="D528" t="str">
            <v xml:space="preserve">B </v>
          </cell>
        </row>
        <row r="529">
          <cell r="A529" t="str">
            <v xml:space="preserve">EMAIS-210-99U9 </v>
          </cell>
          <cell r="B529" t="str">
            <v xml:space="preserve">UG EM 2.1 APPLICATION CLNT LIC </v>
          </cell>
          <cell r="C529">
            <v>3500</v>
          </cell>
          <cell r="D529" t="str">
            <v xml:space="preserve">B </v>
          </cell>
        </row>
        <row r="530">
          <cell r="A530" t="str">
            <v xml:space="preserve">EMAIS-300IR999 </v>
          </cell>
          <cell r="B530" t="str">
            <v xml:space="preserve">EM 3.0 Fault Mgmt App Cl. Lic. </v>
          </cell>
          <cell r="C530">
            <v>7000</v>
          </cell>
          <cell r="D530" t="str">
            <v xml:space="preserve">B </v>
          </cell>
        </row>
        <row r="531">
          <cell r="A531" t="str">
            <v xml:space="preserve">EMAIS-300IR9U9 </v>
          </cell>
          <cell r="B531" t="str">
            <v xml:space="preserve">EM 3.0 Fault Mgmt App Lic Upgr </v>
          </cell>
          <cell r="C531">
            <v>2800</v>
          </cell>
          <cell r="D531" t="str">
            <v xml:space="preserve">B </v>
          </cell>
        </row>
        <row r="532">
          <cell r="A532" t="str">
            <v xml:space="preserve">EMCMS-300I9999 </v>
          </cell>
          <cell r="B532" t="str">
            <v xml:space="preserve">EM 3.0 Media </v>
          </cell>
          <cell r="C532">
            <v>140</v>
          </cell>
          <cell r="D532" t="str">
            <v xml:space="preserve">B </v>
          </cell>
        </row>
        <row r="533">
          <cell r="A533" t="str">
            <v xml:space="preserve">EMEDS-210-9999 </v>
          </cell>
          <cell r="B533" t="str">
            <v xml:space="preserve">EM 2.1 ENDUSER HARDCOPY DOCS </v>
          </cell>
          <cell r="C533">
            <v>210</v>
          </cell>
          <cell r="D533" t="str">
            <v xml:space="preserve">B </v>
          </cell>
        </row>
        <row r="534">
          <cell r="A534" t="str">
            <v xml:space="preserve">EMEDS-300IR999 </v>
          </cell>
          <cell r="B534" t="str">
            <v xml:space="preserve">EM 3.0 End User Documentation </v>
          </cell>
          <cell r="C534">
            <v>210</v>
          </cell>
          <cell r="D534" t="str">
            <v xml:space="preserve">B </v>
          </cell>
        </row>
        <row r="535">
          <cell r="A535" t="str">
            <v xml:space="preserve">EMEMS-210-9999 </v>
          </cell>
          <cell r="B535" t="str">
            <v xml:space="preserve">EM 2.1 MEDIA AND RELNOTES </v>
          </cell>
          <cell r="C535">
            <v>140</v>
          </cell>
          <cell r="D535" t="str">
            <v xml:space="preserve">B </v>
          </cell>
        </row>
        <row r="536">
          <cell r="A536" t="str">
            <v xml:space="preserve">EMJDS-300I9999 </v>
          </cell>
          <cell r="B536" t="str">
            <v xml:space="preserve">EM 3.0 Java Toolkit Doc. </v>
          </cell>
          <cell r="C536">
            <v>490</v>
          </cell>
          <cell r="D536" t="str">
            <v xml:space="preserve">B </v>
          </cell>
        </row>
        <row r="537">
          <cell r="A537" t="str">
            <v xml:space="preserve">EMJIS-300IR999 </v>
          </cell>
          <cell r="B537" t="str">
            <v xml:space="preserve">EM 3.0 Java DMK Interface Lic. </v>
          </cell>
          <cell r="C537">
            <v>12600</v>
          </cell>
          <cell r="D537" t="str">
            <v xml:space="preserve">B </v>
          </cell>
        </row>
        <row r="538">
          <cell r="A538" t="str">
            <v xml:space="preserve">EMJIS-300IT999 </v>
          </cell>
          <cell r="B538" t="str">
            <v xml:space="preserve">EM 3.0 Java Toolkit License </v>
          </cell>
          <cell r="C538">
            <v>7000</v>
          </cell>
          <cell r="D538" t="str">
            <v xml:space="preserve">B </v>
          </cell>
        </row>
        <row r="539">
          <cell r="A539" t="str">
            <v xml:space="preserve">EMKDS-210-9999 </v>
          </cell>
          <cell r="B539" t="str">
            <v xml:space="preserve">EM 2.1 TOOLKIT DOC SET </v>
          </cell>
          <cell r="C539">
            <v>490</v>
          </cell>
          <cell r="D539" t="str">
            <v xml:space="preserve">B </v>
          </cell>
        </row>
        <row r="540">
          <cell r="A540" t="str">
            <v xml:space="preserve">EMKDS-300I9999 </v>
          </cell>
          <cell r="B540" t="str">
            <v xml:space="preserve">EM 3.0 Toolkit Documentation </v>
          </cell>
          <cell r="C540">
            <v>490</v>
          </cell>
          <cell r="D540" t="str">
            <v xml:space="preserve">B </v>
          </cell>
        </row>
        <row r="541">
          <cell r="A541" t="str">
            <v xml:space="preserve">EMKIS-210-T999 </v>
          </cell>
          <cell r="B541" t="str">
            <v xml:space="preserve">EM 2.1 TOOLKIT LICENSE </v>
          </cell>
          <cell r="C541">
            <v>70000</v>
          </cell>
          <cell r="D541" t="str">
            <v xml:space="preserve">B </v>
          </cell>
        </row>
        <row r="542">
          <cell r="A542" t="str">
            <v xml:space="preserve">EMKIS-210-T9U9 </v>
          </cell>
          <cell r="B542" t="str">
            <v xml:space="preserve">EM 2.1 TOOLKIT LIC. UPGRADE </v>
          </cell>
          <cell r="C542">
            <v>35000</v>
          </cell>
          <cell r="D542" t="str">
            <v xml:space="preserve">B </v>
          </cell>
        </row>
        <row r="543">
          <cell r="A543" t="str">
            <v xml:space="preserve">EMKIS-300IT999 </v>
          </cell>
          <cell r="B543" t="str">
            <v xml:space="preserve">EM 3.0 Toolkit License </v>
          </cell>
          <cell r="C543">
            <v>70000</v>
          </cell>
          <cell r="D543" t="str">
            <v xml:space="preserve">B </v>
          </cell>
        </row>
        <row r="544">
          <cell r="A544" t="str">
            <v xml:space="preserve">EMKIS-300IT9U9 </v>
          </cell>
          <cell r="B544" t="str">
            <v xml:space="preserve">EM 3.0 Toolkit License Upgrade </v>
          </cell>
          <cell r="C544">
            <v>31500</v>
          </cell>
          <cell r="D544" t="str">
            <v xml:space="preserve">B </v>
          </cell>
        </row>
        <row r="545">
          <cell r="A545" t="str">
            <v xml:space="preserve">EMMIS-300ID999 </v>
          </cell>
          <cell r="B545" t="str">
            <v xml:space="preserve">EM 3.0 MIS Bronze License </v>
          </cell>
          <cell r="C545">
            <v>21700</v>
          </cell>
          <cell r="D545" t="str">
            <v xml:space="preserve">B </v>
          </cell>
        </row>
        <row r="546">
          <cell r="A546" t="str">
            <v xml:space="preserve">EMMIS-300ID9U9 </v>
          </cell>
          <cell r="B546" t="str">
            <v xml:space="preserve">EM 3.0 MIS Bronze Lic. Upgrade </v>
          </cell>
          <cell r="C546">
            <v>9765</v>
          </cell>
          <cell r="D546" t="str">
            <v xml:space="preserve">B </v>
          </cell>
        </row>
        <row r="547">
          <cell r="A547" t="str">
            <v xml:space="preserve">EMMIS-300IE999 </v>
          </cell>
          <cell r="B547" t="str">
            <v xml:space="preserve">EM 3.0 MIS Gold License </v>
          </cell>
          <cell r="C547">
            <v>35700</v>
          </cell>
          <cell r="D547" t="str">
            <v xml:space="preserve">B </v>
          </cell>
        </row>
        <row r="548">
          <cell r="A548" t="str">
            <v xml:space="preserve">EMMIS-300IE9T9 </v>
          </cell>
          <cell r="B548" t="str">
            <v xml:space="preserve">EM 3.0 Silver-Gold Trade Up </v>
          </cell>
          <cell r="C548">
            <v>7000</v>
          </cell>
          <cell r="D548" t="str">
            <v xml:space="preserve">B </v>
          </cell>
        </row>
        <row r="549">
          <cell r="A549" t="str">
            <v xml:space="preserve">EMMIS-300IE9U9 </v>
          </cell>
          <cell r="B549" t="str">
            <v xml:space="preserve">EM 3.0 MIS Gold Lic. Upgrade </v>
          </cell>
          <cell r="C549">
            <v>16065</v>
          </cell>
          <cell r="D549" t="str">
            <v xml:space="preserve">B </v>
          </cell>
        </row>
        <row r="550">
          <cell r="A550" t="str">
            <v xml:space="preserve">EMMIS-300IW999 </v>
          </cell>
          <cell r="B550" t="str">
            <v xml:space="preserve">EM 3.0 MIS Silver License </v>
          </cell>
          <cell r="C550">
            <v>28700</v>
          </cell>
          <cell r="D550" t="str">
            <v xml:space="preserve">B </v>
          </cell>
        </row>
        <row r="551">
          <cell r="A551" t="str">
            <v xml:space="preserve">EMMIS-300IW9T9 </v>
          </cell>
          <cell r="B551" t="str">
            <v xml:space="preserve">EM 3.0 Bronze-Silver Trade Up </v>
          </cell>
          <cell r="C551">
            <v>7000</v>
          </cell>
          <cell r="D551" t="str">
            <v xml:space="preserve">B </v>
          </cell>
        </row>
        <row r="552">
          <cell r="A552" t="str">
            <v xml:space="preserve">EMMIS-300IW9U9 </v>
          </cell>
          <cell r="B552" t="str">
            <v xml:space="preserve">EM 3.0 MIS Silver Lic. Upgrade </v>
          </cell>
          <cell r="C552">
            <v>12915</v>
          </cell>
          <cell r="D552" t="str">
            <v xml:space="preserve">B </v>
          </cell>
        </row>
        <row r="553">
          <cell r="A553" t="str">
            <v xml:space="preserve">EMQIS-300IR999 </v>
          </cell>
          <cell r="B553" t="str">
            <v xml:space="preserve">EM 3.0 TMN Q3 Interface Lic. </v>
          </cell>
          <cell r="C553">
            <v>9800</v>
          </cell>
          <cell r="D553" t="str">
            <v xml:space="preserve">B </v>
          </cell>
        </row>
        <row r="554">
          <cell r="A554" t="str">
            <v xml:space="preserve">EMQIS-300IR9U9 </v>
          </cell>
          <cell r="B554" t="str">
            <v xml:space="preserve">EM 3.0 TMN Q3 Interface Upgrad </v>
          </cell>
          <cell r="C554">
            <v>4200</v>
          </cell>
          <cell r="D554" t="str">
            <v xml:space="preserve">B </v>
          </cell>
        </row>
        <row r="555">
          <cell r="A555" t="str">
            <v xml:space="preserve">EMTIS-210-9999 </v>
          </cell>
          <cell r="B555" t="str">
            <v xml:space="preserve">EM 2.1 TMNQ3 INTERFACE LIC </v>
          </cell>
          <cell r="C555">
            <v>9800</v>
          </cell>
          <cell r="D555" t="str">
            <v xml:space="preserve">B </v>
          </cell>
        </row>
        <row r="556">
          <cell r="A556" t="str">
            <v xml:space="preserve">EMTIS-210-99U9 </v>
          </cell>
          <cell r="B556" t="str">
            <v xml:space="preserve">EM 2.1 TMNQ3 INTERFACE UPGR. </v>
          </cell>
          <cell r="C556">
            <v>4900</v>
          </cell>
          <cell r="D556" t="str">
            <v xml:space="preserve">B </v>
          </cell>
        </row>
        <row r="557">
          <cell r="A557" t="str">
            <v xml:space="preserve">EN1VS-210-9999 </v>
          </cell>
          <cell r="B557" t="str">
            <v xml:space="preserve">EM 2.1 NETWORK MGMT PKG MC-1 </v>
          </cell>
          <cell r="C557">
            <v>121800</v>
          </cell>
          <cell r="D557" t="str">
            <v xml:space="preserve">B </v>
          </cell>
        </row>
        <row r="558">
          <cell r="A558" t="str">
            <v xml:space="preserve">EN2VS-210-9999 </v>
          </cell>
          <cell r="B558" t="str">
            <v xml:space="preserve">EM 2.1 NETWORK MGMT PKG MC-2 </v>
          </cell>
          <cell r="C558">
            <v>182000</v>
          </cell>
          <cell r="D558" t="str">
            <v xml:space="preserve">B </v>
          </cell>
        </row>
        <row r="559">
          <cell r="A559" t="str">
            <v xml:space="preserve">EN2VS-210-99T9 </v>
          </cell>
          <cell r="B559" t="str">
            <v xml:space="preserve">EM 2.1 NW MGT PKG MC-1 TO MC-2 </v>
          </cell>
          <cell r="C559">
            <v>60200</v>
          </cell>
          <cell r="D559" t="str">
            <v xml:space="preserve">B </v>
          </cell>
        </row>
        <row r="560">
          <cell r="A560" t="str">
            <v xml:space="preserve">ENB99-311-9999 </v>
          </cell>
          <cell r="B560" t="str">
            <v xml:space="preserve">SW NBU 3.1.1 DB EXT CD,DOC </v>
          </cell>
          <cell r="C560">
            <v>140</v>
          </cell>
          <cell r="D560" t="str">
            <v xml:space="preserve">D </v>
          </cell>
        </row>
        <row r="561">
          <cell r="A561" t="str">
            <v xml:space="preserve">ENB99-311-R999 </v>
          </cell>
          <cell r="B561" t="str">
            <v xml:space="preserve">SW NBU 3.1.1 PC CLIENTS CD,DOC </v>
          </cell>
          <cell r="C561">
            <v>140</v>
          </cell>
          <cell r="D561" t="str">
            <v xml:space="preserve">D </v>
          </cell>
        </row>
        <row r="562">
          <cell r="A562" t="str">
            <v xml:space="preserve">ENB9S-311-9999 </v>
          </cell>
          <cell r="B562" t="str">
            <v xml:space="preserve">SW ENBU 3.1.1 BASE PACK CD,DOC </v>
          </cell>
          <cell r="C562">
            <v>140</v>
          </cell>
          <cell r="D562" t="str">
            <v xml:space="preserve">D </v>
          </cell>
        </row>
        <row r="563">
          <cell r="A563" t="str">
            <v xml:space="preserve">ENB9S-311-S999 </v>
          </cell>
          <cell r="B563" t="str">
            <v xml:space="preserve">SW NBU 3.1.1 (E10000 ONLY) </v>
          </cell>
          <cell r="C563">
            <v>0</v>
          </cell>
          <cell r="D563" t="str">
            <v xml:space="preserve">D </v>
          </cell>
        </row>
        <row r="564">
          <cell r="A564" t="str">
            <v xml:space="preserve">ENBC9-311-9999 </v>
          </cell>
          <cell r="B564" t="str">
            <v xml:space="preserve">SW NBU 3.1.1 100-CLIENT RTU </v>
          </cell>
          <cell r="C564">
            <v>45500</v>
          </cell>
          <cell r="D564" t="str">
            <v xml:space="preserve">B </v>
          </cell>
        </row>
        <row r="565">
          <cell r="A565" t="str">
            <v xml:space="preserve">ENBC9-311-99U9 </v>
          </cell>
          <cell r="B565" t="str">
            <v xml:space="preserve">SW NBU 3.1.1 100-CLIENT RTU UP </v>
          </cell>
          <cell r="C565">
            <v>22750</v>
          </cell>
          <cell r="D565" t="str">
            <v xml:space="preserve">B </v>
          </cell>
        </row>
        <row r="566">
          <cell r="A566" t="str">
            <v xml:space="preserve">ENBI9-311-D999 </v>
          </cell>
          <cell r="B566" t="str">
            <v xml:space="preserve">SW NBU 3.1.1 WS CLIENT RTU </v>
          </cell>
          <cell r="C566">
            <v>280</v>
          </cell>
          <cell r="D566" t="str">
            <v xml:space="preserve">B </v>
          </cell>
        </row>
        <row r="567">
          <cell r="A567" t="str">
            <v xml:space="preserve">ENBI9-311-D9U9 </v>
          </cell>
          <cell r="B567" t="str">
            <v xml:space="preserve">SW NBU 3.1.1 WS CLIENT RTU UPG </v>
          </cell>
          <cell r="C567">
            <v>140</v>
          </cell>
          <cell r="D567" t="str">
            <v xml:space="preserve">B </v>
          </cell>
        </row>
        <row r="568">
          <cell r="A568" t="str">
            <v xml:space="preserve">ENBI9-311-E999 </v>
          </cell>
          <cell r="B568" t="str">
            <v xml:space="preserve">SW NBU 3.1.1 MULTI-USER CLIENT </v>
          </cell>
          <cell r="C568">
            <v>980</v>
          </cell>
          <cell r="D568" t="str">
            <v xml:space="preserve">B </v>
          </cell>
        </row>
        <row r="569">
          <cell r="A569" t="str">
            <v xml:space="preserve">ENBI9-311-E9U9 </v>
          </cell>
          <cell r="B569" t="str">
            <v xml:space="preserve">SW NBU 3.1.1 MULTI-USER CLNT U </v>
          </cell>
          <cell r="C569">
            <v>490</v>
          </cell>
          <cell r="D569" t="str">
            <v xml:space="preserve">B </v>
          </cell>
        </row>
        <row r="570">
          <cell r="A570" t="str">
            <v xml:space="preserve">ENBIS-311-9999 </v>
          </cell>
          <cell r="B570" t="str">
            <v xml:space="preserve">SW NBU 3.1.1 MGMT INTERFACE RT </v>
          </cell>
          <cell r="C570">
            <v>11900</v>
          </cell>
          <cell r="D570" t="str">
            <v xml:space="preserve">B </v>
          </cell>
        </row>
        <row r="571">
          <cell r="A571" t="str">
            <v xml:space="preserve">ENBIS-311-99U9 </v>
          </cell>
          <cell r="B571" t="str">
            <v xml:space="preserve">SW NBU 3.1.1 MGMT IF RTU UPGR </v>
          </cell>
          <cell r="C571">
            <v>5950</v>
          </cell>
          <cell r="D571" t="str">
            <v xml:space="preserve">B </v>
          </cell>
        </row>
        <row r="572">
          <cell r="A572" t="str">
            <v xml:space="preserve">ENBX9-311-R999 </v>
          </cell>
          <cell r="B572" t="str">
            <v xml:space="preserve">SW NBU 3.1.1 PC 10-CLIENT RTU </v>
          </cell>
          <cell r="C572">
            <v>700</v>
          </cell>
          <cell r="D572" t="str">
            <v xml:space="preserve">B </v>
          </cell>
        </row>
        <row r="573">
          <cell r="A573" t="str">
            <v xml:space="preserve">ENBX9-311-R9U9 </v>
          </cell>
          <cell r="B573" t="str">
            <v xml:space="preserve">SW NBU 3.1.1 PC 10-CLIENT RTU </v>
          </cell>
          <cell r="C573">
            <v>350</v>
          </cell>
          <cell r="D573" t="str">
            <v xml:space="preserve">B </v>
          </cell>
        </row>
        <row r="574">
          <cell r="A574" t="str">
            <v xml:space="preserve">ENDIS-311-9999 </v>
          </cell>
          <cell r="B574" t="str">
            <v xml:space="preserve">SW NBU 3.1.1 DATABASE EXT RTU </v>
          </cell>
          <cell r="C574">
            <v>7000</v>
          </cell>
          <cell r="D574" t="str">
            <v xml:space="preserve">B </v>
          </cell>
        </row>
        <row r="575">
          <cell r="A575" t="str">
            <v xml:space="preserve">ENDIS-311-99U9 </v>
          </cell>
          <cell r="B575" t="str">
            <v xml:space="preserve">SW NBU 3.1.1 DB EXT RTU UPGRAD </v>
          </cell>
          <cell r="C575">
            <v>3500</v>
          </cell>
          <cell r="D575" t="str">
            <v xml:space="preserve">B </v>
          </cell>
        </row>
        <row r="576">
          <cell r="A576" t="str">
            <v xml:space="preserve">ENDIS-311-E999 </v>
          </cell>
          <cell r="B576" t="str">
            <v xml:space="preserve">SW NBU 3.1.1 DB TIER 3 RTU </v>
          </cell>
          <cell r="C576">
            <v>14000</v>
          </cell>
          <cell r="D576" t="str">
            <v xml:space="preserve">B </v>
          </cell>
        </row>
        <row r="577">
          <cell r="A577" t="str">
            <v xml:space="preserve">ENEI9-311-9999 </v>
          </cell>
          <cell r="B577" t="str">
            <v xml:space="preserve">SW NBU 3.1.1 client engr </v>
          </cell>
          <cell r="C577">
            <v>2800</v>
          </cell>
          <cell r="D577" t="str">
            <v xml:space="preserve">B </v>
          </cell>
        </row>
        <row r="578">
          <cell r="A578" t="str">
            <v xml:space="preserve">ENEI9-311-D999 </v>
          </cell>
          <cell r="B578" t="str">
            <v xml:space="preserve">SW NBU 3.1.1 WS ENCRY RTU </v>
          </cell>
          <cell r="C578">
            <v>280</v>
          </cell>
          <cell r="D578" t="str">
            <v xml:space="preserve">B </v>
          </cell>
        </row>
        <row r="579">
          <cell r="A579" t="str">
            <v xml:space="preserve">ENEI9-311-E999 </v>
          </cell>
          <cell r="B579" t="str">
            <v xml:space="preserve">SW NBU 3.1.1 M-U CLIENT ENCR R </v>
          </cell>
          <cell r="C579">
            <v>980</v>
          </cell>
          <cell r="D579" t="str">
            <v xml:space="preserve">B </v>
          </cell>
        </row>
        <row r="580">
          <cell r="A580" t="str">
            <v xml:space="preserve">ENEI9-311-R999 </v>
          </cell>
          <cell r="B580" t="str">
            <v xml:space="preserve">SW NBU 3.1.1 PC ENCRY RTU </v>
          </cell>
          <cell r="C580">
            <v>70</v>
          </cell>
          <cell r="D580" t="str">
            <v xml:space="preserve">B </v>
          </cell>
        </row>
        <row r="581">
          <cell r="A581" t="str">
            <v xml:space="preserve">ENFIS-311-9999 </v>
          </cell>
          <cell r="B581" t="str">
            <v xml:space="preserve">SW NBU 3.1.1 FLASHBACKUP RTU </v>
          </cell>
          <cell r="C581">
            <v>7000</v>
          </cell>
          <cell r="D581" t="str">
            <v xml:space="preserve">B </v>
          </cell>
        </row>
        <row r="582">
          <cell r="A582" t="str">
            <v xml:space="preserve">ENM9N-311-9999 </v>
          </cell>
          <cell r="B582" t="str">
            <v xml:space="preserve">SW NBU 3.1.1 SQL-EXCH EXT RTU </v>
          </cell>
          <cell r="C582">
            <v>1400</v>
          </cell>
          <cell r="D582" t="str">
            <v xml:space="preserve">B </v>
          </cell>
        </row>
        <row r="583">
          <cell r="A583" t="str">
            <v xml:space="preserve">ENNIS-311-9999 </v>
          </cell>
          <cell r="B583" t="str">
            <v xml:space="preserve">SW NBU 3.1.1 NDMP RTU, DOC </v>
          </cell>
          <cell r="C583">
            <v>11900</v>
          </cell>
          <cell r="D583" t="str">
            <v xml:space="preserve">B </v>
          </cell>
        </row>
        <row r="584">
          <cell r="A584" t="str">
            <v xml:space="preserve">ENRI9-311-D999 </v>
          </cell>
          <cell r="B584" t="str">
            <v xml:space="preserve">SW NBU 3.1.1 ROBOTICS TIER1 RT </v>
          </cell>
          <cell r="C584">
            <v>5600</v>
          </cell>
          <cell r="D584" t="str">
            <v xml:space="preserve">B </v>
          </cell>
        </row>
        <row r="585">
          <cell r="A585" t="str">
            <v xml:space="preserve">ENRI9-311-D9U9 </v>
          </cell>
          <cell r="B585" t="str">
            <v xml:space="preserve">SW NBU 3.1.1 ROBTC TIER1 RTU U </v>
          </cell>
          <cell r="C585">
            <v>2800</v>
          </cell>
          <cell r="D585" t="str">
            <v xml:space="preserve">B </v>
          </cell>
        </row>
        <row r="586">
          <cell r="A586" t="str">
            <v xml:space="preserve">ENRI9-311-E999 </v>
          </cell>
          <cell r="B586" t="str">
            <v xml:space="preserve">SW NBU 3.1.1 ROBOTICS TIER3 RT </v>
          </cell>
          <cell r="C586">
            <v>23800</v>
          </cell>
          <cell r="D586" t="str">
            <v xml:space="preserve">B </v>
          </cell>
        </row>
        <row r="587">
          <cell r="A587" t="str">
            <v xml:space="preserve">ENRI9-311-E9U9 </v>
          </cell>
          <cell r="B587" t="str">
            <v xml:space="preserve">SW NBU 3.1.1 ROBTC TIER3 RTU U </v>
          </cell>
          <cell r="C587">
            <v>11900</v>
          </cell>
          <cell r="D587" t="str">
            <v xml:space="preserve">B </v>
          </cell>
        </row>
        <row r="588">
          <cell r="A588" t="str">
            <v xml:space="preserve">ENRI9-311-T999 </v>
          </cell>
          <cell r="B588" t="str">
            <v xml:space="preserve">SW NBU 3.1.1 ROBOTICS TIER4 RT </v>
          </cell>
          <cell r="C588">
            <v>35000</v>
          </cell>
          <cell r="D588" t="str">
            <v xml:space="preserve">B </v>
          </cell>
        </row>
        <row r="589">
          <cell r="A589" t="str">
            <v xml:space="preserve">ENRI9-311-T9U9 </v>
          </cell>
          <cell r="B589" t="str">
            <v xml:space="preserve">SW NBU 3.1.1 ROBTC TIER4 RTU U </v>
          </cell>
          <cell r="C589">
            <v>17500</v>
          </cell>
          <cell r="D589" t="str">
            <v xml:space="preserve">B </v>
          </cell>
        </row>
        <row r="590">
          <cell r="A590" t="str">
            <v xml:space="preserve">ENRI9-311-W999 </v>
          </cell>
          <cell r="B590" t="str">
            <v xml:space="preserve">SW NBU 3.1.1 ROBOTICS TIER2 RT </v>
          </cell>
          <cell r="C590">
            <v>13300</v>
          </cell>
          <cell r="D590" t="str">
            <v xml:space="preserve">B </v>
          </cell>
        </row>
        <row r="591">
          <cell r="A591" t="str">
            <v xml:space="preserve">ENRI9-311-W9U9 </v>
          </cell>
          <cell r="B591" t="str">
            <v xml:space="preserve">SW NBU 3.1.1 ROBTC TIER2 RTU U </v>
          </cell>
          <cell r="C591">
            <v>6650</v>
          </cell>
          <cell r="D591" t="str">
            <v xml:space="preserve">B </v>
          </cell>
        </row>
        <row r="592">
          <cell r="A592" t="str">
            <v xml:space="preserve">ENSIS-311-9999 </v>
          </cell>
          <cell r="B592" t="str">
            <v xml:space="preserve">SW NBU 3.1.1 SAP EXT RTU </v>
          </cell>
          <cell r="C592">
            <v>14000</v>
          </cell>
          <cell r="D592" t="str">
            <v xml:space="preserve">B </v>
          </cell>
        </row>
        <row r="593">
          <cell r="A593" t="str">
            <v xml:space="preserve">ENSIS-311-99U9 </v>
          </cell>
          <cell r="B593" t="str">
            <v xml:space="preserve">SW NBU 3.1.1 SAP EXT RTU UPGRA </v>
          </cell>
          <cell r="C593">
            <v>7000</v>
          </cell>
          <cell r="D593" t="str">
            <v xml:space="preserve">B </v>
          </cell>
        </row>
        <row r="594">
          <cell r="A594" t="str">
            <v xml:space="preserve">ENSIS-311-E999 </v>
          </cell>
          <cell r="B594" t="str">
            <v xml:space="preserve">SW NBU 3.1.1 SAP TIER 3 RTU </v>
          </cell>
          <cell r="C594">
            <v>28000</v>
          </cell>
          <cell r="D594" t="str">
            <v xml:space="preserve">B </v>
          </cell>
        </row>
        <row r="595">
          <cell r="A595" t="str">
            <v xml:space="preserve">ENTIS-311-9999 </v>
          </cell>
          <cell r="B595" t="str">
            <v xml:space="preserve">SW NBU 3.1.1 TIVOLI INTEGR RTU </v>
          </cell>
          <cell r="C595">
            <v>13993</v>
          </cell>
          <cell r="D595" t="str">
            <v xml:space="preserve">B </v>
          </cell>
        </row>
        <row r="596">
          <cell r="A596" t="str">
            <v xml:space="preserve">ET1VS-210-9999 </v>
          </cell>
          <cell r="B596" t="str">
            <v xml:space="preserve">EM 2.1 TELCO MGMT PKG MC-1 </v>
          </cell>
          <cell r="C596">
            <v>163800</v>
          </cell>
          <cell r="D596" t="str">
            <v xml:space="preserve">B </v>
          </cell>
        </row>
        <row r="597">
          <cell r="A597" t="str">
            <v xml:space="preserve">ET2VS-210-9999 </v>
          </cell>
          <cell r="B597" t="str">
            <v xml:space="preserve">EM 2.1 TELCO MGMT PKG MC-2 </v>
          </cell>
          <cell r="C597">
            <v>224000</v>
          </cell>
          <cell r="D597" t="str">
            <v xml:space="preserve">B </v>
          </cell>
        </row>
        <row r="598">
          <cell r="A598" t="str">
            <v xml:space="preserve">ET2VS-210-99T9 </v>
          </cell>
          <cell r="B598" t="str">
            <v xml:space="preserve">EM 2.1 TELCO MPKG MC-1 TO MC-2 </v>
          </cell>
          <cell r="C598">
            <v>60200</v>
          </cell>
          <cell r="D598" t="str">
            <v xml:space="preserve">B </v>
          </cell>
        </row>
        <row r="599">
          <cell r="A599" t="str">
            <v xml:space="preserve">FCED9-600-T999 </v>
          </cell>
          <cell r="B599" t="str">
            <v>C++ Enterprise 6 Doc Set</v>
          </cell>
          <cell r="C599">
            <v>560</v>
          </cell>
          <cell r="D599" t="str">
            <v xml:space="preserve">B </v>
          </cell>
        </row>
        <row r="600">
          <cell r="A600" t="str">
            <v xml:space="preserve">FCEIS-600-T999 </v>
          </cell>
          <cell r="B600" t="str">
            <v>C++ Enterprise Ed 6 1 user Slim Kit</v>
          </cell>
          <cell r="C600">
            <v>4893</v>
          </cell>
          <cell r="D600" t="str">
            <v xml:space="preserve">B </v>
          </cell>
        </row>
        <row r="601">
          <cell r="A601" t="str">
            <v xml:space="preserve">FCEIS-600-T9U9 </v>
          </cell>
          <cell r="B601" t="str">
            <v>C++ Enterprise Ed 6 1 user UP Kit</v>
          </cell>
          <cell r="C601">
            <v>1470</v>
          </cell>
          <cell r="D601" t="str">
            <v xml:space="preserve">B </v>
          </cell>
        </row>
        <row r="602">
          <cell r="A602" t="str">
            <v xml:space="preserve">FIG-ECR-3.0G1-PU </v>
          </cell>
          <cell r="B602" t="str">
            <v xml:space="preserve">UG FW-1 3.0 IGER/RC </v>
          </cell>
          <cell r="C602">
            <v>21000</v>
          </cell>
          <cell r="D602" t="str">
            <v xml:space="preserve">B </v>
          </cell>
        </row>
        <row r="603">
          <cell r="A603" t="str">
            <v xml:space="preserve">FIR-100-250-3.0-PU </v>
          </cell>
          <cell r="B603" t="str">
            <v xml:space="preserve">UG FW-1 3.0 100-250, CD DOC LI </v>
          </cell>
          <cell r="C603">
            <v>5040</v>
          </cell>
          <cell r="D603" t="str">
            <v xml:space="preserve">B </v>
          </cell>
        </row>
        <row r="604">
          <cell r="A604" t="str">
            <v xml:space="preserve">FIR-25-50-3.0-PU </v>
          </cell>
          <cell r="B604" t="str">
            <v xml:space="preserve">UG FW-1 3.0 25-50, CD DOC LI </v>
          </cell>
          <cell r="C604">
            <v>3640</v>
          </cell>
          <cell r="D604" t="str">
            <v xml:space="preserve">B </v>
          </cell>
        </row>
        <row r="605">
          <cell r="A605" t="str">
            <v xml:space="preserve">FIR-250-ISC-3.0-PU </v>
          </cell>
          <cell r="B605" t="str">
            <v xml:space="preserve">UG FW-1 3.0 50-ISC, CD DOC LI </v>
          </cell>
          <cell r="C605">
            <v>15400</v>
          </cell>
          <cell r="D605" t="str">
            <v xml:space="preserve">B </v>
          </cell>
        </row>
        <row r="606">
          <cell r="A606" t="str">
            <v xml:space="preserve">FIR-50-100-3.0-PU </v>
          </cell>
          <cell r="B606" t="str">
            <v xml:space="preserve">UG FW-1 3.0 50-100, CD DOC LI </v>
          </cell>
          <cell r="C606">
            <v>5600</v>
          </cell>
          <cell r="D606" t="str">
            <v xml:space="preserve">B </v>
          </cell>
        </row>
        <row r="607">
          <cell r="A607" t="str">
            <v xml:space="preserve">FIR-FRST-50-3.0-PU </v>
          </cell>
          <cell r="B607" t="str">
            <v xml:space="preserve">UG FW-FRST TO FW-1 50,CD DOCLI </v>
          </cell>
          <cell r="C607">
            <v>5593</v>
          </cell>
          <cell r="D607" t="str">
            <v xml:space="preserve">B </v>
          </cell>
        </row>
        <row r="608">
          <cell r="A608" t="str">
            <v xml:space="preserve">FR-2.0.1-D </v>
          </cell>
          <cell r="B608" t="str">
            <v xml:space="preserve">FRAME RELAY 2.0.1, DOCS </v>
          </cell>
          <cell r="C608">
            <v>195</v>
          </cell>
          <cell r="D608" t="str">
            <v xml:space="preserve">D </v>
          </cell>
        </row>
        <row r="609">
          <cell r="A609" t="str">
            <v xml:space="preserve">FR-2.0.1-DT-S </v>
          </cell>
          <cell r="B609" t="str">
            <v xml:space="preserve">FRAME RELAY 2.0.1, CD LIC </v>
          </cell>
          <cell r="C609">
            <v>2093</v>
          </cell>
          <cell r="D609" t="str">
            <v xml:space="preserve">B </v>
          </cell>
        </row>
        <row r="610">
          <cell r="A610" t="str">
            <v xml:space="preserve">FR-2.0.1-ES-S </v>
          </cell>
          <cell r="B610" t="str">
            <v xml:space="preserve">FRAME RELAY 2.0.1, CD LIC </v>
          </cell>
          <cell r="C610">
            <v>3493</v>
          </cell>
          <cell r="D610" t="str">
            <v xml:space="preserve">B </v>
          </cell>
        </row>
        <row r="611">
          <cell r="A611" t="str">
            <v xml:space="preserve">FTAM-8.0.3-CD </v>
          </cell>
          <cell r="B611" t="str">
            <v xml:space="preserve">SUNLINK FTAM 8.0.3, CD </v>
          </cell>
          <cell r="C611">
            <v>130</v>
          </cell>
          <cell r="D611" t="str">
            <v xml:space="preserve">D </v>
          </cell>
        </row>
        <row r="612">
          <cell r="A612" t="str">
            <v xml:space="preserve">FTAM-8.0.3-D </v>
          </cell>
          <cell r="B612" t="str">
            <v xml:space="preserve">SUNLINK FTAM 8.0.3, DOC </v>
          </cell>
          <cell r="C612">
            <v>195</v>
          </cell>
          <cell r="D612" t="str">
            <v xml:space="preserve">D </v>
          </cell>
        </row>
        <row r="613">
          <cell r="A613" t="str">
            <v xml:space="preserve">FTAM-8.0.3-S </v>
          </cell>
          <cell r="B613" t="str">
            <v xml:space="preserve">SUNLINK FTAM 8.0.3, CD LIC </v>
          </cell>
          <cell r="C613">
            <v>2405</v>
          </cell>
          <cell r="D613" t="str">
            <v xml:space="preserve">B </v>
          </cell>
        </row>
        <row r="614">
          <cell r="A614" t="str">
            <v xml:space="preserve">FTAM-8.0.3-SU </v>
          </cell>
          <cell r="B614" t="str">
            <v xml:space="preserve">UG SUNLINK FTAM 8.0.3, CD LIC </v>
          </cell>
          <cell r="C614">
            <v>1037</v>
          </cell>
          <cell r="D614" t="str">
            <v xml:space="preserve">B </v>
          </cell>
        </row>
        <row r="615">
          <cell r="A615" t="str">
            <v xml:space="preserve">GDKM9-100-T999 </v>
          </cell>
          <cell r="B615" t="str">
            <v xml:space="preserve">Global App Developer Kit 1.0 </v>
          </cell>
          <cell r="C615">
            <v>413</v>
          </cell>
          <cell r="D615" t="str">
            <v xml:space="preserve">B </v>
          </cell>
        </row>
        <row r="616">
          <cell r="A616" t="str">
            <v xml:space="preserve">GDMD9-100-9999 </v>
          </cell>
          <cell r="B616" t="str">
            <v xml:space="preserve">GDMO BUILDER 1.0, DOC </v>
          </cell>
          <cell r="C616">
            <v>195</v>
          </cell>
          <cell r="D616" t="str">
            <v xml:space="preserve">D </v>
          </cell>
        </row>
        <row r="617">
          <cell r="A617" t="str">
            <v xml:space="preserve">GDMIS-100-9999 </v>
          </cell>
          <cell r="B617" t="str">
            <v xml:space="preserve">GDMO BUILDER 1.0, LIC </v>
          </cell>
          <cell r="C617">
            <v>12586</v>
          </cell>
          <cell r="D617" t="str">
            <v xml:space="preserve">B </v>
          </cell>
        </row>
        <row r="618">
          <cell r="A618" t="str">
            <v xml:space="preserve">GDMO-1.0-D </v>
          </cell>
          <cell r="B618" t="str">
            <v xml:space="preserve">GDMO BUILDER 1.0, DOC </v>
          </cell>
          <cell r="C618">
            <v>195</v>
          </cell>
          <cell r="D618" t="str">
            <v xml:space="preserve">D </v>
          </cell>
        </row>
        <row r="619">
          <cell r="A619" t="str">
            <v xml:space="preserve">GDMO-1.0-S </v>
          </cell>
          <cell r="B619" t="str">
            <v xml:space="preserve">GDMO BUILDER 1.0, CD LIC </v>
          </cell>
          <cell r="C619">
            <v>11687</v>
          </cell>
          <cell r="D619" t="str">
            <v xml:space="preserve">B </v>
          </cell>
        </row>
        <row r="620">
          <cell r="A620" t="str">
            <v xml:space="preserve">HA-1.3-DOC </v>
          </cell>
          <cell r="B620" t="str">
            <v xml:space="preserve">SOLSTICE HA 1.3 DOCS </v>
          </cell>
          <cell r="C620">
            <v>700</v>
          </cell>
          <cell r="D620" t="str">
            <v xml:space="preserve">B </v>
          </cell>
        </row>
        <row r="621">
          <cell r="A621" t="str">
            <v xml:space="preserve">HA-MULT </v>
          </cell>
          <cell r="B621" t="str">
            <v xml:space="preserve">HA Support Bundle </v>
          </cell>
          <cell r="C621">
            <v>12500</v>
          </cell>
          <cell r="D621" t="str">
            <v xml:space="preserve">D </v>
          </cell>
        </row>
        <row r="622">
          <cell r="A622" t="str">
            <v xml:space="preserve">HA-SAP1-1.3-L </v>
          </cell>
          <cell r="B622" t="str">
            <v xml:space="preserve">HA 1.3 SAP AGENT E2-E3000 </v>
          </cell>
          <cell r="C622">
            <v>2800</v>
          </cell>
          <cell r="D622" t="str">
            <v xml:space="preserve">B </v>
          </cell>
        </row>
        <row r="623">
          <cell r="A623" t="str">
            <v xml:space="preserve">HA-SAP2-1.3-L </v>
          </cell>
          <cell r="B623" t="str">
            <v xml:space="preserve">HA 1.3 SAP AGENT E4/5/6000 </v>
          </cell>
          <cell r="C623">
            <v>5600</v>
          </cell>
          <cell r="D623" t="str">
            <v xml:space="preserve">B </v>
          </cell>
        </row>
        <row r="624">
          <cell r="A624" t="str">
            <v xml:space="preserve">HA-SUPP </v>
          </cell>
          <cell r="B624" t="str">
            <v xml:space="preserve">HA SUPPORT BUNDLE </v>
          </cell>
          <cell r="C624">
            <v>24500</v>
          </cell>
          <cell r="D624" t="str">
            <v xml:space="preserve">D </v>
          </cell>
        </row>
        <row r="625">
          <cell r="A625" t="str">
            <v xml:space="preserve">HA2-1.3-S </v>
          </cell>
          <cell r="B625" t="str">
            <v xml:space="preserve">SOLSTICE HA 1.3 E2, CD DOC LI </v>
          </cell>
          <cell r="C625">
            <v>2800</v>
          </cell>
          <cell r="D625" t="str">
            <v xml:space="preserve">B </v>
          </cell>
        </row>
        <row r="626">
          <cell r="A626" t="str">
            <v xml:space="preserve">HA3-1.3-S </v>
          </cell>
          <cell r="B626" t="str">
            <v xml:space="preserve">SOLST HA 1.3 E3000, CD DOC LI </v>
          </cell>
          <cell r="C626">
            <v>10500</v>
          </cell>
          <cell r="D626" t="str">
            <v xml:space="preserve">B </v>
          </cell>
        </row>
        <row r="627">
          <cell r="A627" t="str">
            <v xml:space="preserve">HA4-1.3-S </v>
          </cell>
          <cell r="B627" t="str">
            <v xml:space="preserve">SOLS HA 1.3 E4000, CD DOC LI </v>
          </cell>
          <cell r="C627">
            <v>16800</v>
          </cell>
          <cell r="D627" t="str">
            <v xml:space="preserve">B </v>
          </cell>
        </row>
        <row r="628">
          <cell r="A628" t="str">
            <v xml:space="preserve">HA5-1.3-S </v>
          </cell>
          <cell r="B628" t="str">
            <v xml:space="preserve">SOLST HA 1.3 E5000, CD DOC LI </v>
          </cell>
          <cell r="C628">
            <v>16800</v>
          </cell>
          <cell r="D628" t="str">
            <v xml:space="preserve">B </v>
          </cell>
        </row>
        <row r="629">
          <cell r="A629" t="str">
            <v xml:space="preserve">HA6-1.3-S </v>
          </cell>
          <cell r="B629" t="str">
            <v xml:space="preserve">SOLST HA 1.3 E6000, CD DOC LI </v>
          </cell>
          <cell r="C629">
            <v>33600</v>
          </cell>
          <cell r="D629" t="str">
            <v xml:space="preserve">B </v>
          </cell>
        </row>
        <row r="630">
          <cell r="A630" t="str">
            <v xml:space="preserve">HAI-1.3-L </v>
          </cell>
          <cell r="B630" t="str">
            <v xml:space="preserve">HA 1.3 INFORMIX DS MODULE </v>
          </cell>
          <cell r="C630">
            <v>2800</v>
          </cell>
          <cell r="D630" t="str">
            <v xml:space="preserve">B </v>
          </cell>
        </row>
        <row r="631">
          <cell r="A631" t="str">
            <v xml:space="preserve">HAN-1.3-L </v>
          </cell>
          <cell r="B631" t="str">
            <v xml:space="preserve">HA 1.3 INTERNET DS MODULE </v>
          </cell>
          <cell r="C631">
            <v>2800</v>
          </cell>
          <cell r="D631" t="str">
            <v xml:space="preserve">B </v>
          </cell>
        </row>
        <row r="632">
          <cell r="A632" t="str">
            <v xml:space="preserve">HAO-1.3-L </v>
          </cell>
          <cell r="B632" t="str">
            <v xml:space="preserve">HA 1.3 ORACLE DS MODULE </v>
          </cell>
          <cell r="C632">
            <v>2800</v>
          </cell>
          <cell r="D632" t="str">
            <v xml:space="preserve">B </v>
          </cell>
        </row>
        <row r="633">
          <cell r="A633" t="str">
            <v xml:space="preserve">HAS-1.3-L </v>
          </cell>
          <cell r="B633" t="str">
            <v xml:space="preserve">HA 1.3 SYBASE DS MODULE </v>
          </cell>
          <cell r="C633">
            <v>2800</v>
          </cell>
          <cell r="D633" t="str">
            <v xml:space="preserve">B </v>
          </cell>
        </row>
        <row r="634">
          <cell r="A634" t="str">
            <v xml:space="preserve">HPC-2.0-B </v>
          </cell>
          <cell r="B634" t="str">
            <v xml:space="preserve">HPC 2.0 MEDIA AND DOC </v>
          </cell>
          <cell r="C634">
            <v>560</v>
          </cell>
          <cell r="D634" t="str">
            <v xml:space="preserve">B </v>
          </cell>
        </row>
        <row r="635">
          <cell r="A635" t="str">
            <v xml:space="preserve">HPC-L3.0R3.0-L1 </v>
          </cell>
          <cell r="B635" t="str">
            <v xml:space="preserve">HPC 2.0 LSF &amp; RTE LIC 1 PROC </v>
          </cell>
          <cell r="C635">
            <v>2800</v>
          </cell>
          <cell r="D635" t="str">
            <v xml:space="preserve">B </v>
          </cell>
        </row>
        <row r="636">
          <cell r="A636" t="str">
            <v xml:space="preserve">HPC-L3.0R3.0-L16 </v>
          </cell>
          <cell r="B636" t="str">
            <v xml:space="preserve">HPC 2.0 LSF &amp; RTE LIC 32 PROC </v>
          </cell>
          <cell r="C636">
            <v>44800</v>
          </cell>
          <cell r="D636" t="str">
            <v xml:space="preserve">B </v>
          </cell>
        </row>
        <row r="637">
          <cell r="A637" t="str">
            <v xml:space="preserve">HPC-L3.0R3.0-L4 </v>
          </cell>
          <cell r="B637" t="str">
            <v xml:space="preserve">HPC 2.0 LSF &amp; RTE LIC 8 PROC </v>
          </cell>
          <cell r="C637">
            <v>11200</v>
          </cell>
          <cell r="D637" t="str">
            <v xml:space="preserve">B </v>
          </cell>
        </row>
        <row r="638">
          <cell r="A638" t="str">
            <v xml:space="preserve">HPC-PDE1.0FC-L1 </v>
          </cell>
          <cell r="B638" t="str">
            <v xml:space="preserve">HPC 2.0 PDE/PERF FORT, BP </v>
          </cell>
          <cell r="C638">
            <v>4893</v>
          </cell>
          <cell r="D638" t="str">
            <v xml:space="preserve">B </v>
          </cell>
        </row>
        <row r="639">
          <cell r="A639" t="str">
            <v xml:space="preserve">HPC-PDE1.0WF-L1 </v>
          </cell>
          <cell r="B639" t="str">
            <v xml:space="preserve">HPC 2.0 PDE/PERF FORT, LIC </v>
          </cell>
          <cell r="C639">
            <v>7973</v>
          </cell>
          <cell r="D639" t="str">
            <v xml:space="preserve">B </v>
          </cell>
        </row>
        <row r="640">
          <cell r="A640" t="str">
            <v xml:space="preserve">HPC3500-C72-2 </v>
          </cell>
          <cell r="B640" t="str">
            <v xml:space="preserve">HPC3500-C72 Server Base Pkg </v>
          </cell>
          <cell r="C640">
            <v>68040</v>
          </cell>
          <cell r="D640" t="str">
            <v xml:space="preserve">A </v>
          </cell>
        </row>
        <row r="641">
          <cell r="A641" t="str">
            <v xml:space="preserve">HPC450-BA-2 </v>
          </cell>
          <cell r="B641" t="str">
            <v xml:space="preserve">SUN HPC 450 SERVER BASE PCKG </v>
          </cell>
          <cell r="C641">
            <v>18389</v>
          </cell>
          <cell r="D641" t="str">
            <v xml:space="preserve">H </v>
          </cell>
        </row>
        <row r="642">
          <cell r="A642" t="str">
            <v xml:space="preserve">HPC4500-2 </v>
          </cell>
          <cell r="B642" t="str">
            <v xml:space="preserve">HPC4500 SERVER BASE PKG </v>
          </cell>
          <cell r="C642">
            <v>70200</v>
          </cell>
          <cell r="D642" t="str">
            <v xml:space="preserve">A </v>
          </cell>
        </row>
        <row r="643">
          <cell r="A643" t="str">
            <v xml:space="preserve">HPC5500-2 </v>
          </cell>
          <cell r="B643" t="str">
            <v xml:space="preserve">HPC5500 SERVER BASE PKG </v>
          </cell>
          <cell r="C643">
            <v>86700</v>
          </cell>
          <cell r="D643" t="str">
            <v xml:space="preserve">A </v>
          </cell>
        </row>
        <row r="644">
          <cell r="A644" t="str">
            <v xml:space="preserve">HPC6500-2 </v>
          </cell>
          <cell r="B644" t="str">
            <v xml:space="preserve">HPC6500 SERVER BASE </v>
          </cell>
          <cell r="C644">
            <v>256500</v>
          </cell>
          <cell r="D644" t="str">
            <v xml:space="preserve">A </v>
          </cell>
        </row>
        <row r="645">
          <cell r="A645" t="str">
            <v xml:space="preserve">HSI-PF </v>
          </cell>
          <cell r="B645" t="str">
            <v xml:space="preserve">SUNLINK HSI/S 2.0 UPGRADE </v>
          </cell>
          <cell r="C645">
            <v>540</v>
          </cell>
          <cell r="D645" t="str">
            <v xml:space="preserve">B </v>
          </cell>
        </row>
        <row r="646">
          <cell r="A646" t="str">
            <v xml:space="preserve">IMCI9-320-9999 </v>
          </cell>
          <cell r="B646" t="str">
            <v xml:space="preserve">SIMS 3.2 CC:MAIL </v>
          </cell>
          <cell r="C646">
            <v>7000</v>
          </cell>
          <cell r="D646" t="str">
            <v xml:space="preserve">B </v>
          </cell>
        </row>
        <row r="647">
          <cell r="A647" t="str">
            <v xml:space="preserve">IMCI9-350-9999 </v>
          </cell>
          <cell r="B647" t="str">
            <v xml:space="preserve">SIMS 3.5 CC:MAIL CONNECTIVITY </v>
          </cell>
          <cell r="C647">
            <v>7000</v>
          </cell>
          <cell r="D647" t="str">
            <v xml:space="preserve">B </v>
          </cell>
        </row>
        <row r="648">
          <cell r="A648" t="str">
            <v xml:space="preserve">IMMI9-320-9999 </v>
          </cell>
          <cell r="B648" t="str">
            <v xml:space="preserve">SIMS 3.2 MS MAIL </v>
          </cell>
          <cell r="C648">
            <v>7000</v>
          </cell>
          <cell r="D648" t="str">
            <v xml:space="preserve">B </v>
          </cell>
        </row>
        <row r="649">
          <cell r="A649" t="str">
            <v xml:space="preserve">IMMI9-350-9999 </v>
          </cell>
          <cell r="B649" t="str">
            <v xml:space="preserve">SIMS 3.5 MS MAIL CONNECTIVITY </v>
          </cell>
          <cell r="C649">
            <v>7000</v>
          </cell>
          <cell r="D649" t="str">
            <v xml:space="preserve">B </v>
          </cell>
        </row>
        <row r="650">
          <cell r="A650" t="str">
            <v xml:space="preserve">IMP99-350-E999 </v>
          </cell>
          <cell r="B650" t="str">
            <v xml:space="preserve">SIMS 3.5 IMAP/POP PROXY SERVER </v>
          </cell>
          <cell r="C650">
            <v>2800</v>
          </cell>
          <cell r="D650" t="str">
            <v xml:space="preserve">B </v>
          </cell>
        </row>
        <row r="651">
          <cell r="A651" t="str">
            <v xml:space="preserve">IMPI9-320-9999 </v>
          </cell>
          <cell r="B651" t="str">
            <v xml:space="preserve">SIMS 3.2 IBM PROFS </v>
          </cell>
          <cell r="C651">
            <v>14000</v>
          </cell>
          <cell r="D651" t="str">
            <v xml:space="preserve">B </v>
          </cell>
        </row>
        <row r="652">
          <cell r="A652" t="str">
            <v xml:space="preserve">IMS99-320-E9T9 </v>
          </cell>
          <cell r="B652" t="str">
            <v xml:space="preserve">UG SIMS 3.2 DEP - ENT SERVER </v>
          </cell>
          <cell r="C652">
            <v>2800</v>
          </cell>
          <cell r="D652" t="str">
            <v xml:space="preserve">B </v>
          </cell>
        </row>
        <row r="653">
          <cell r="A653" t="str">
            <v xml:space="preserve">IMS99-350-HA10 </v>
          </cell>
          <cell r="B653" t="str">
            <v xml:space="preserve">SUNCLUSTER 2.1 SIMS STARFIRE </v>
          </cell>
          <cell r="C653">
            <v>2800</v>
          </cell>
          <cell r="D653" t="str">
            <v xml:space="preserve">B </v>
          </cell>
        </row>
        <row r="654">
          <cell r="A654" t="str">
            <v xml:space="preserve">IMSC9-320-9999 </v>
          </cell>
          <cell r="B654" t="str">
            <v xml:space="preserve">SIMS 3.2 100 ADD. MAILBOXES </v>
          </cell>
          <cell r="C654">
            <v>1680</v>
          </cell>
          <cell r="D654" t="str">
            <v xml:space="preserve">B </v>
          </cell>
        </row>
        <row r="655">
          <cell r="A655" t="str">
            <v xml:space="preserve">IMSC9-320WE999 </v>
          </cell>
          <cell r="B655" t="str">
            <v xml:space="preserve">SIMS 3.2 ENT. SERVER, CD LIC </v>
          </cell>
          <cell r="C655">
            <v>4893</v>
          </cell>
          <cell r="D655" t="str">
            <v xml:space="preserve">B </v>
          </cell>
        </row>
        <row r="656">
          <cell r="A656" t="str">
            <v xml:space="preserve">IMSC9-320WE99C </v>
          </cell>
          <cell r="B656" t="str">
            <v xml:space="preserve">JAP SIMS 3.2 ENT. SVR, CD LIC </v>
          </cell>
          <cell r="C656">
            <v>4893</v>
          </cell>
          <cell r="D656" t="str">
            <v xml:space="preserve">B </v>
          </cell>
        </row>
        <row r="657">
          <cell r="A657" t="str">
            <v xml:space="preserve">IMSC9-320WW999 </v>
          </cell>
          <cell r="B657" t="str">
            <v xml:space="preserve">SIMS 3.2 DEP. SERVER, CD LIC </v>
          </cell>
          <cell r="C657">
            <v>2093</v>
          </cell>
          <cell r="D657" t="str">
            <v xml:space="preserve">B </v>
          </cell>
        </row>
        <row r="658">
          <cell r="A658" t="str">
            <v xml:space="preserve">IMSC9-320WW99C </v>
          </cell>
          <cell r="B658" t="str">
            <v xml:space="preserve">JAP SIMS 3.2 DEP. SVR, CD LIC </v>
          </cell>
          <cell r="C658">
            <v>2093</v>
          </cell>
          <cell r="D658" t="str">
            <v xml:space="preserve">B </v>
          </cell>
        </row>
        <row r="659">
          <cell r="A659" t="str">
            <v xml:space="preserve">IMSC9-350-9999 </v>
          </cell>
          <cell r="B659" t="str">
            <v xml:space="preserve">SIMS 3.5 10,000 ADD'L LICENSES </v>
          </cell>
          <cell r="C659">
            <v>115500</v>
          </cell>
          <cell r="D659" t="str">
            <v xml:space="preserve">B </v>
          </cell>
        </row>
        <row r="660">
          <cell r="A660" t="str">
            <v xml:space="preserve">IMSD9-320-9999 </v>
          </cell>
          <cell r="B660" t="str">
            <v xml:space="preserve">SIMS 3.2 DOCUMENTATION </v>
          </cell>
          <cell r="C660">
            <v>210</v>
          </cell>
          <cell r="D660" t="str">
            <v xml:space="preserve">B </v>
          </cell>
        </row>
        <row r="661">
          <cell r="A661" t="str">
            <v xml:space="preserve">IMSD9-350-9999 </v>
          </cell>
          <cell r="B661" t="str">
            <v xml:space="preserve">SIMS 3.5 DOCUMENTATION </v>
          </cell>
          <cell r="C661">
            <v>210</v>
          </cell>
          <cell r="D661" t="str">
            <v xml:space="preserve">B </v>
          </cell>
        </row>
        <row r="662">
          <cell r="A662" t="str">
            <v xml:space="preserve">IMSE9-350-9999 </v>
          </cell>
          <cell r="B662" t="str">
            <v xml:space="preserve">SIMS 3.5 25,000 ADD'L LICENSES </v>
          </cell>
          <cell r="C662">
            <v>236250</v>
          </cell>
          <cell r="D662" t="str">
            <v xml:space="preserve">B </v>
          </cell>
        </row>
        <row r="663">
          <cell r="A663" t="str">
            <v xml:space="preserve">IMSF9-350-9999 </v>
          </cell>
          <cell r="B663" t="str">
            <v xml:space="preserve">SIMS 3.5 50,000 ADD'L LICENSES </v>
          </cell>
          <cell r="C663">
            <v>420000</v>
          </cell>
          <cell r="D663" t="str">
            <v xml:space="preserve">B </v>
          </cell>
        </row>
        <row r="664">
          <cell r="A664" t="str">
            <v xml:space="preserve">IMSG9-320-9999 </v>
          </cell>
          <cell r="B664" t="str">
            <v xml:space="preserve">SIMS 3.2 1000 ADD. MAILBOXES </v>
          </cell>
          <cell r="C664">
            <v>14000</v>
          </cell>
          <cell r="D664" t="str">
            <v xml:space="preserve">B </v>
          </cell>
        </row>
        <row r="665">
          <cell r="A665" t="str">
            <v xml:space="preserve">IMSG9-350-9999 </v>
          </cell>
          <cell r="B665" t="str">
            <v xml:space="preserve">SIMS 3.5 ADD'L MAILBOX LICENCE </v>
          </cell>
          <cell r="C665">
            <v>630000</v>
          </cell>
          <cell r="D665" t="str">
            <v xml:space="preserve">B </v>
          </cell>
        </row>
        <row r="666">
          <cell r="A666" t="str">
            <v xml:space="preserve">IMSH9-350-9999 </v>
          </cell>
          <cell r="B666" t="str">
            <v xml:space="preserve">SIMS 3.5 250,000 ADD'L LICENSE </v>
          </cell>
          <cell r="C666">
            <v>1312500</v>
          </cell>
          <cell r="D666" t="str">
            <v xml:space="preserve">B </v>
          </cell>
        </row>
        <row r="667">
          <cell r="A667" t="str">
            <v xml:space="preserve">IMSI9-350-9999 </v>
          </cell>
          <cell r="B667" t="str">
            <v xml:space="preserve">SIMS 3.5 100 ADD'L MAILBOXES </v>
          </cell>
          <cell r="C667">
            <v>1680</v>
          </cell>
          <cell r="D667" t="str">
            <v xml:space="preserve">B </v>
          </cell>
        </row>
        <row r="668">
          <cell r="A668" t="str">
            <v xml:space="preserve">IMSI9-350WE999 </v>
          </cell>
          <cell r="B668" t="str">
            <v xml:space="preserve">SIMS 3.5 ENTERPRISE SERVER </v>
          </cell>
          <cell r="C668">
            <v>4893</v>
          </cell>
          <cell r="D668" t="str">
            <v xml:space="preserve">B </v>
          </cell>
        </row>
        <row r="669">
          <cell r="A669" t="str">
            <v xml:space="preserve">IMSI9-350WW999 </v>
          </cell>
          <cell r="B669" t="str">
            <v xml:space="preserve">SIMS 3.5 DEPARTMENTAL SERVER </v>
          </cell>
          <cell r="C669">
            <v>2093</v>
          </cell>
          <cell r="D669" t="str">
            <v xml:space="preserve">B </v>
          </cell>
        </row>
        <row r="670">
          <cell r="A670" t="str">
            <v xml:space="preserve">IMSJ9-350-9999 </v>
          </cell>
          <cell r="B670" t="str">
            <v xml:space="preserve">SIMS 3.5 500,000 ADD'L LICENSE </v>
          </cell>
          <cell r="C670">
            <v>2100000</v>
          </cell>
          <cell r="D670" t="str">
            <v xml:space="preserve">B </v>
          </cell>
        </row>
        <row r="671">
          <cell r="A671" t="str">
            <v xml:space="preserve">IMSK9-320-9999 </v>
          </cell>
          <cell r="B671" t="str">
            <v xml:space="preserve">SIMS 3.2 10,000 ADD. MAILBOXES </v>
          </cell>
          <cell r="C671">
            <v>126000</v>
          </cell>
          <cell r="D671" t="str">
            <v xml:space="preserve">B </v>
          </cell>
        </row>
        <row r="672">
          <cell r="A672" t="str">
            <v xml:space="preserve">IMSK9-350-9999 </v>
          </cell>
          <cell r="B672" t="str">
            <v xml:space="preserve">SIMS 3.5 1 MILLION ADD'L LICS </v>
          </cell>
          <cell r="C672">
            <v>2800000</v>
          </cell>
          <cell r="D672" t="str">
            <v xml:space="preserve">B </v>
          </cell>
        </row>
        <row r="673">
          <cell r="A673" t="str">
            <v xml:space="preserve">IMSM9-350W9999 </v>
          </cell>
          <cell r="B673" t="str">
            <v xml:space="preserve">SIMS 3.5 REPLACEMENT CD </v>
          </cell>
          <cell r="C673">
            <v>105</v>
          </cell>
          <cell r="D673" t="str">
            <v xml:space="preserve">B </v>
          </cell>
        </row>
        <row r="674">
          <cell r="A674" t="str">
            <v xml:space="preserve">IMSN9-320-9999 </v>
          </cell>
          <cell r="B674" t="str">
            <v xml:space="preserve">SIMS 3.2 25,000 ADD. MAILBOXES </v>
          </cell>
          <cell r="C674">
            <v>280000</v>
          </cell>
          <cell r="D674" t="str">
            <v xml:space="preserve">B </v>
          </cell>
        </row>
        <row r="675">
          <cell r="A675" t="str">
            <v xml:space="preserve">IMSN9-350-9999 </v>
          </cell>
          <cell r="B675" t="str">
            <v xml:space="preserve">SIMS 3.5 2.5 MILLION ADD'L LIC </v>
          </cell>
          <cell r="C675">
            <v>4550000</v>
          </cell>
          <cell r="D675" t="str">
            <v xml:space="preserve">B </v>
          </cell>
        </row>
        <row r="676">
          <cell r="A676" t="str">
            <v xml:space="preserve">IMSP9-350-9999 </v>
          </cell>
          <cell r="B676" t="str">
            <v xml:space="preserve">SIMS 3.5 5 MILLION ADD'L LICS </v>
          </cell>
          <cell r="C676">
            <v>5250000</v>
          </cell>
          <cell r="D676" t="str">
            <v xml:space="preserve">B </v>
          </cell>
        </row>
        <row r="677">
          <cell r="A677" t="str">
            <v xml:space="preserve">IMSR9-320-9999 </v>
          </cell>
          <cell r="B677" t="str">
            <v xml:space="preserve">SIMS 3.2 100,000 ADD. MAILBOXE </v>
          </cell>
          <cell r="C677">
            <v>840000</v>
          </cell>
          <cell r="D677" t="str">
            <v xml:space="preserve">B </v>
          </cell>
        </row>
        <row r="678">
          <cell r="A678" t="str">
            <v xml:space="preserve">IMST9-350-9999 </v>
          </cell>
          <cell r="B678" t="str">
            <v xml:space="preserve">SIMS 3.5 75,000 ADD'L LICENSE </v>
          </cell>
          <cell r="C678">
            <v>551250</v>
          </cell>
          <cell r="D678" t="str">
            <v xml:space="preserve">B </v>
          </cell>
        </row>
        <row r="679">
          <cell r="A679" t="str">
            <v xml:space="preserve">IMSU9-350-9999 </v>
          </cell>
          <cell r="B679" t="str">
            <v xml:space="preserve">SIMS 3.5 750,000 ADD'L LICENSE </v>
          </cell>
          <cell r="C679">
            <v>2625000</v>
          </cell>
          <cell r="D679" t="str">
            <v xml:space="preserve">B </v>
          </cell>
        </row>
        <row r="680">
          <cell r="A680" t="str">
            <v xml:space="preserve">IMSX9-350-9999 </v>
          </cell>
          <cell r="B680" t="str">
            <v xml:space="preserve">SIMS 3.5 1000 Add'l Licenses </v>
          </cell>
          <cell r="C680">
            <v>14000</v>
          </cell>
          <cell r="D680" t="str">
            <v xml:space="preserve">B </v>
          </cell>
        </row>
        <row r="681">
          <cell r="A681" t="str">
            <v xml:space="preserve">IPCCS-200-E999 </v>
          </cell>
          <cell r="B681" t="str">
            <v xml:space="preserve">i-Planet 100 User Lic </v>
          </cell>
          <cell r="C681">
            <v>13993</v>
          </cell>
          <cell r="D681" t="str">
            <v xml:space="preserve">B </v>
          </cell>
        </row>
        <row r="682">
          <cell r="A682" t="str">
            <v xml:space="preserve">IPCGS-200-E999 </v>
          </cell>
          <cell r="B682" t="str">
            <v xml:space="preserve">i-Planet 1000 User Lic </v>
          </cell>
          <cell r="C682">
            <v>69993</v>
          </cell>
          <cell r="D682" t="str">
            <v xml:space="preserve">B </v>
          </cell>
        </row>
        <row r="683">
          <cell r="A683" t="str">
            <v xml:space="preserve">IPCJS-200-E999 </v>
          </cell>
          <cell r="B683" t="str">
            <v xml:space="preserve">i-Planet 5000 User Lic </v>
          </cell>
          <cell r="C683">
            <v>244993</v>
          </cell>
          <cell r="D683" t="str">
            <v xml:space="preserve">B </v>
          </cell>
        </row>
        <row r="684">
          <cell r="A684" t="str">
            <v xml:space="preserve">IPCMS-200NE999 </v>
          </cell>
          <cell r="B684" t="str">
            <v xml:space="preserve">i-Planet Media, doc, US &amp; Can </v>
          </cell>
          <cell r="C684">
            <v>413</v>
          </cell>
          <cell r="D684" t="str">
            <v xml:space="preserve">B </v>
          </cell>
        </row>
        <row r="685">
          <cell r="A685" t="str">
            <v xml:space="preserve">IPCMS-200WE999 </v>
          </cell>
          <cell r="B685" t="str">
            <v xml:space="preserve">i-Planet Media, doc, Global </v>
          </cell>
          <cell r="C685">
            <v>413</v>
          </cell>
          <cell r="D685" t="str">
            <v xml:space="preserve">B </v>
          </cell>
        </row>
        <row r="686">
          <cell r="A686" t="str">
            <v xml:space="preserve">IPCNS-200-E999 </v>
          </cell>
          <cell r="B686" t="str">
            <v xml:space="preserve">i-Planet 25000 User Lic </v>
          </cell>
          <cell r="C686">
            <v>699993</v>
          </cell>
          <cell r="D686" t="str">
            <v xml:space="preserve">B </v>
          </cell>
        </row>
        <row r="687">
          <cell r="A687" t="str">
            <v xml:space="preserve">IPCSS-200-E999 </v>
          </cell>
          <cell r="B687" t="str">
            <v xml:space="preserve">i-Planet Site License </v>
          </cell>
          <cell r="C687">
            <v>28</v>
          </cell>
          <cell r="D687" t="str">
            <v xml:space="preserve">B </v>
          </cell>
        </row>
        <row r="688">
          <cell r="A688" t="str">
            <v xml:space="preserve">IPMCS-200-E999 </v>
          </cell>
          <cell r="B688" t="str">
            <v xml:space="preserve">i-Planet Mail Users Lic Mail </v>
          </cell>
          <cell r="C688">
            <v>2093</v>
          </cell>
          <cell r="D688" t="str">
            <v xml:space="preserve">B </v>
          </cell>
        </row>
        <row r="689">
          <cell r="A689" t="str">
            <v xml:space="preserve">IPMGS-200-E999 </v>
          </cell>
          <cell r="B689" t="str">
            <v xml:space="preserve">i-Planet Mail Users Lic 1000 u </v>
          </cell>
          <cell r="C689">
            <v>16793</v>
          </cell>
          <cell r="D689" t="str">
            <v xml:space="preserve">B </v>
          </cell>
        </row>
        <row r="690">
          <cell r="A690" t="str">
            <v xml:space="preserve">IPMJS-200-E999 </v>
          </cell>
          <cell r="B690" t="str">
            <v xml:space="preserve">i-Planet Mail Users Lic 5000 u </v>
          </cell>
          <cell r="C690">
            <v>69993</v>
          </cell>
          <cell r="D690" t="str">
            <v xml:space="preserve">B </v>
          </cell>
        </row>
        <row r="691">
          <cell r="A691" t="str">
            <v xml:space="preserve">IPMNS-200-E999 </v>
          </cell>
          <cell r="B691" t="str">
            <v xml:space="preserve">i-Planet Mail Users Lic 25000 </v>
          </cell>
          <cell r="C691">
            <v>209993</v>
          </cell>
          <cell r="D691" t="str">
            <v xml:space="preserve">B </v>
          </cell>
        </row>
        <row r="692">
          <cell r="A692" t="str">
            <v xml:space="preserve">IPMSS-200-E999 </v>
          </cell>
          <cell r="B692" t="str">
            <v xml:space="preserve">i-Planet Mail Users Lic Site L </v>
          </cell>
          <cell r="C692">
            <v>8</v>
          </cell>
          <cell r="D692" t="str">
            <v xml:space="preserve">B </v>
          </cell>
        </row>
        <row r="693">
          <cell r="A693" t="str">
            <v xml:space="preserve">IPTCS-200-E9T9 </v>
          </cell>
          <cell r="B693" t="str">
            <v xml:space="preserve">i-Planet Tradeup User Lic 100 </v>
          </cell>
          <cell r="C693">
            <v>12593</v>
          </cell>
          <cell r="D693" t="str">
            <v xml:space="preserve">B </v>
          </cell>
        </row>
        <row r="694">
          <cell r="A694" t="str">
            <v xml:space="preserve">IPTGS-200-E9T9 </v>
          </cell>
          <cell r="B694" t="str">
            <v xml:space="preserve">i-Planet Tradeup User Lic1000 </v>
          </cell>
          <cell r="C694">
            <v>55993</v>
          </cell>
          <cell r="D694" t="str">
            <v xml:space="preserve">B </v>
          </cell>
        </row>
        <row r="695">
          <cell r="A695" t="str">
            <v xml:space="preserve">IPTJS-200-E9T9 </v>
          </cell>
          <cell r="B695" t="str">
            <v xml:space="preserve">i-Planet Tradeup User Lic 5000 </v>
          </cell>
          <cell r="C695">
            <v>195993</v>
          </cell>
          <cell r="D695" t="str">
            <v xml:space="preserve">B </v>
          </cell>
        </row>
        <row r="696">
          <cell r="A696" t="str">
            <v xml:space="preserve">IPTNS-200-E9T9 </v>
          </cell>
          <cell r="B696" t="str">
            <v xml:space="preserve">i-Planet Tradeup User Li 25000 </v>
          </cell>
          <cell r="C696">
            <v>559993</v>
          </cell>
          <cell r="D696" t="str">
            <v xml:space="preserve">B </v>
          </cell>
        </row>
        <row r="697">
          <cell r="A697" t="str">
            <v xml:space="preserve">IPTSS-200-E9T9 </v>
          </cell>
          <cell r="B697" t="str">
            <v xml:space="preserve">i-Planet T-up Site Lic per use </v>
          </cell>
          <cell r="C697">
            <v>22</v>
          </cell>
          <cell r="D697" t="str">
            <v xml:space="preserve">B </v>
          </cell>
        </row>
        <row r="698">
          <cell r="A698" t="str">
            <v xml:space="preserve">ISOL-2.5.1APR97-P </v>
          </cell>
          <cell r="B698" t="str">
            <v xml:space="preserve">SOL X86 2.5.1HW4/97,CD DOC LI </v>
          </cell>
          <cell r="C698">
            <v>2984</v>
          </cell>
          <cell r="D698" t="str">
            <v xml:space="preserve">D </v>
          </cell>
        </row>
        <row r="699">
          <cell r="A699" t="str">
            <v xml:space="preserve">ISOL-2.6-D-P </v>
          </cell>
          <cell r="B699" t="str">
            <v xml:space="preserve">SOLARIS 2.6 DT X86 US </v>
          </cell>
          <cell r="C699">
            <v>585</v>
          </cell>
          <cell r="D699" t="str">
            <v xml:space="preserve">D </v>
          </cell>
        </row>
        <row r="700">
          <cell r="A700" t="str">
            <v xml:space="preserve">ISOL-2.6-USL-P </v>
          </cell>
          <cell r="B700" t="str">
            <v xml:space="preserve">SOLARIS 2.6 WG SV X86 US </v>
          </cell>
          <cell r="C700">
            <v>904</v>
          </cell>
          <cell r="D700" t="str">
            <v xml:space="preserve">D </v>
          </cell>
        </row>
        <row r="701">
          <cell r="A701" t="str">
            <v xml:space="preserve">JAVAST-RTU </v>
          </cell>
          <cell r="B701" t="str">
            <v xml:space="preserve">JAVASTATION CLIENT SW RTU </v>
          </cell>
          <cell r="C701">
            <v>93</v>
          </cell>
          <cell r="D701" t="str">
            <v>G</v>
          </cell>
        </row>
        <row r="702">
          <cell r="A702" t="str">
            <v xml:space="preserve">JDAG9-200-R999 </v>
          </cell>
          <cell r="B702" t="str">
            <v xml:space="preserve">JDMK 2.0 1000RTU RUNTIME AGENT </v>
          </cell>
          <cell r="C702">
            <v>6993</v>
          </cell>
          <cell r="D702" t="str">
            <v xml:space="preserve">B </v>
          </cell>
        </row>
        <row r="703">
          <cell r="A703" t="str">
            <v xml:space="preserve">JDBX9-200-R999 </v>
          </cell>
          <cell r="B703" t="str">
            <v xml:space="preserve">JDMK 2.0 10RTU MASTER AGENT RT </v>
          </cell>
          <cell r="C703">
            <v>6993</v>
          </cell>
          <cell r="D703" t="str">
            <v xml:space="preserve">B </v>
          </cell>
        </row>
        <row r="704">
          <cell r="A704" t="str">
            <v xml:space="preserve">JDM99-300-RO99 </v>
          </cell>
          <cell r="B704" t="str">
            <v xml:space="preserve">Java DMK 3.0 Runtime Royalties </v>
          </cell>
          <cell r="C704">
            <v>700</v>
          </cell>
          <cell r="D704" t="str">
            <v xml:space="preserve">D </v>
          </cell>
        </row>
        <row r="705">
          <cell r="A705" t="str">
            <v xml:space="preserve">JDM99-320-RO99 </v>
          </cell>
          <cell r="B705" t="str">
            <v xml:space="preserve">Java DMK 3.2 Runtime Royalties </v>
          </cell>
          <cell r="C705">
            <v>210</v>
          </cell>
          <cell r="D705" t="str">
            <v xml:space="preserve">D </v>
          </cell>
        </row>
        <row r="706">
          <cell r="A706" t="str">
            <v xml:space="preserve">JDMB9-320-TO99 </v>
          </cell>
          <cell r="B706" t="str">
            <v xml:space="preserve">JDMK 3.2 Dev. Mngt (ED) </v>
          </cell>
          <cell r="C706">
            <v>8400</v>
          </cell>
          <cell r="D706" t="str">
            <v xml:space="preserve">B </v>
          </cell>
        </row>
        <row r="707">
          <cell r="A707" t="str">
            <v xml:space="preserve">JDMD9-200-R999 </v>
          </cell>
          <cell r="B707" t="str">
            <v xml:space="preserve">JDMK 2.0 DOCUMENTATION SET </v>
          </cell>
          <cell r="C707">
            <v>210</v>
          </cell>
          <cell r="D707" t="str">
            <v xml:space="preserve">D </v>
          </cell>
        </row>
        <row r="708">
          <cell r="A708" t="str">
            <v xml:space="preserve">JDMD9-300-M999 </v>
          </cell>
          <cell r="B708" t="str">
            <v xml:space="preserve">Java DMK 3.0 Doc. only </v>
          </cell>
          <cell r="C708">
            <v>210</v>
          </cell>
          <cell r="D708" t="str">
            <v xml:space="preserve">D </v>
          </cell>
        </row>
        <row r="709">
          <cell r="A709" t="str">
            <v xml:space="preserve">JDMD9-320-M999 </v>
          </cell>
          <cell r="B709" t="str">
            <v xml:space="preserve">JDMK 3.2 Documentation </v>
          </cell>
          <cell r="C709">
            <v>210</v>
          </cell>
          <cell r="D709" t="str">
            <v xml:space="preserve">D </v>
          </cell>
        </row>
        <row r="710">
          <cell r="A710" t="str">
            <v xml:space="preserve">JDMI9-320-TO99 </v>
          </cell>
          <cell r="B710" t="str">
            <v xml:space="preserve">JDMK 3.2 Dev. Environment </v>
          </cell>
          <cell r="C710">
            <v>8400</v>
          </cell>
          <cell r="D710" t="str">
            <v xml:space="preserve">B </v>
          </cell>
        </row>
        <row r="711">
          <cell r="A711" t="str">
            <v xml:space="preserve">JDMV9-300-TO99 </v>
          </cell>
          <cell r="B711" t="str">
            <v xml:space="preserve">Java DMK Devlt Environmt Pack </v>
          </cell>
          <cell r="C711">
            <v>8400</v>
          </cell>
          <cell r="D711" t="str">
            <v xml:space="preserve">B </v>
          </cell>
        </row>
        <row r="712">
          <cell r="A712" t="str">
            <v xml:space="preserve">JDMV9-320-TO99 </v>
          </cell>
          <cell r="B712" t="str">
            <v xml:space="preserve">JDMK 3.2 5 Developer Packs </v>
          </cell>
          <cell r="C712">
            <v>25200</v>
          </cell>
          <cell r="D712" t="str">
            <v xml:space="preserve">B </v>
          </cell>
        </row>
        <row r="713">
          <cell r="A713" t="str">
            <v xml:space="preserve">JK-00-32-45 </v>
          </cell>
          <cell r="B713" t="str">
            <v xml:space="preserve">JAVASTATION TOWER, 32MB KOREA </v>
          </cell>
          <cell r="C713">
            <v>599</v>
          </cell>
          <cell r="D713" t="str">
            <v>G</v>
          </cell>
        </row>
        <row r="714">
          <cell r="A714" t="str">
            <v xml:space="preserve">JK-00-64-45 </v>
          </cell>
          <cell r="B714" t="str">
            <v xml:space="preserve">JAVASTATION TOWER, 64MB KOREA </v>
          </cell>
          <cell r="C714">
            <v>719</v>
          </cell>
          <cell r="D714" t="str">
            <v>G</v>
          </cell>
        </row>
        <row r="715">
          <cell r="A715" t="str">
            <v xml:space="preserve">JK-08-32-45 </v>
          </cell>
          <cell r="B715" t="str">
            <v xml:space="preserve">JAVASTN TWR, FLASH/32MB KOREA </v>
          </cell>
          <cell r="C715">
            <v>719</v>
          </cell>
          <cell r="D715" t="str">
            <v>G</v>
          </cell>
        </row>
        <row r="716">
          <cell r="A716" t="str">
            <v xml:space="preserve">JK-08-64-45 </v>
          </cell>
          <cell r="B716" t="str">
            <v xml:space="preserve">JAVASTN TWR, FLASH/64MB KOREA </v>
          </cell>
          <cell r="C716">
            <v>839</v>
          </cell>
          <cell r="D716" t="str">
            <v>G</v>
          </cell>
        </row>
        <row r="717">
          <cell r="A717" t="str">
            <v xml:space="preserve">JPCCI-110ND999 </v>
          </cell>
          <cell r="B717" t="str">
            <v xml:space="preserve">JavaPC1.1, 100 RTU, 128bit </v>
          </cell>
          <cell r="C717">
            <v>12460</v>
          </cell>
          <cell r="D717" t="str">
            <v xml:space="preserve">B </v>
          </cell>
        </row>
        <row r="718">
          <cell r="A718" t="str">
            <v xml:space="preserve">JPCCI-110WD999 </v>
          </cell>
          <cell r="B718" t="str">
            <v xml:space="preserve">JavaPC1.1, 100 RTU, 40bit </v>
          </cell>
          <cell r="C718">
            <v>12460</v>
          </cell>
          <cell r="D718" t="str">
            <v xml:space="preserve">B </v>
          </cell>
        </row>
        <row r="719">
          <cell r="A719" t="str">
            <v xml:space="preserve">JPCEI-110ND999 </v>
          </cell>
          <cell r="B719" t="str">
            <v xml:space="preserve">JavaPC1.1, 250 RTU, 128bit </v>
          </cell>
          <cell r="C719">
            <v>28700</v>
          </cell>
          <cell r="D719" t="str">
            <v xml:space="preserve">B </v>
          </cell>
        </row>
        <row r="720">
          <cell r="A720" t="str">
            <v xml:space="preserve">JPCEI-110WD999 </v>
          </cell>
          <cell r="B720" t="str">
            <v xml:space="preserve">JavaPC1.1, 250 RTU, 40bit </v>
          </cell>
          <cell r="C720">
            <v>28700</v>
          </cell>
          <cell r="D720" t="str">
            <v xml:space="preserve">B </v>
          </cell>
        </row>
        <row r="721">
          <cell r="A721" t="str">
            <v xml:space="preserve">JPCFI-110ND999 </v>
          </cell>
          <cell r="B721" t="str">
            <v xml:space="preserve">JavaPC1.1, 500 RTU, 128bit </v>
          </cell>
          <cell r="C721">
            <v>53340</v>
          </cell>
          <cell r="D721" t="str">
            <v xml:space="preserve">B </v>
          </cell>
        </row>
        <row r="722">
          <cell r="A722" t="str">
            <v xml:space="preserve">JPCFI-110WD999 </v>
          </cell>
          <cell r="B722" t="str">
            <v xml:space="preserve">JavaPC1.1, 500 RTU, 40bit </v>
          </cell>
          <cell r="C722">
            <v>53340</v>
          </cell>
          <cell r="D722" t="str">
            <v xml:space="preserve">B </v>
          </cell>
        </row>
        <row r="723">
          <cell r="A723" t="str">
            <v xml:space="preserve">JPCGI-110ND999 </v>
          </cell>
          <cell r="B723" t="str">
            <v xml:space="preserve">JavaPC1.1, 1000 RTU, 128bit </v>
          </cell>
          <cell r="C723">
            <v>90300</v>
          </cell>
          <cell r="D723" t="str">
            <v xml:space="preserve">B </v>
          </cell>
        </row>
        <row r="724">
          <cell r="A724" t="str">
            <v xml:space="preserve">JPCGI-110WD999 </v>
          </cell>
          <cell r="B724" t="str">
            <v xml:space="preserve">JavaPC1.1, 1000 RTU, 40bit </v>
          </cell>
          <cell r="C724">
            <v>90300</v>
          </cell>
          <cell r="D724" t="str">
            <v xml:space="preserve">B </v>
          </cell>
        </row>
        <row r="725">
          <cell r="A725" t="str">
            <v xml:space="preserve">JPCII-110ND999 </v>
          </cell>
          <cell r="B725" t="str">
            <v xml:space="preserve">JavaPC1.1 single client,128bit </v>
          </cell>
          <cell r="C725">
            <v>139</v>
          </cell>
          <cell r="D725" t="str">
            <v xml:space="preserve">B </v>
          </cell>
        </row>
        <row r="726">
          <cell r="A726" t="str">
            <v xml:space="preserve">JPCII-110WD999 </v>
          </cell>
          <cell r="B726" t="str">
            <v xml:space="preserve">JavaPC 1.1, 1 RTU, 40bit </v>
          </cell>
          <cell r="C726">
            <v>139</v>
          </cell>
          <cell r="D726" t="str">
            <v xml:space="preserve">B </v>
          </cell>
        </row>
        <row r="727">
          <cell r="A727" t="str">
            <v xml:space="preserve">JPCJI-110ND999 </v>
          </cell>
          <cell r="B727" t="str">
            <v xml:space="preserve">JavaPC1.1, 5000 RTU, 128bit </v>
          </cell>
          <cell r="C727">
            <v>420000</v>
          </cell>
          <cell r="D727" t="str">
            <v xml:space="preserve">B </v>
          </cell>
        </row>
        <row r="728">
          <cell r="A728" t="str">
            <v xml:space="preserve">JPCJI-110WD999 </v>
          </cell>
          <cell r="B728" t="str">
            <v xml:space="preserve">JavaPC1.1, 5000 RTU, 40bit </v>
          </cell>
          <cell r="C728">
            <v>420000</v>
          </cell>
          <cell r="D728" t="str">
            <v xml:space="preserve">B </v>
          </cell>
        </row>
        <row r="729">
          <cell r="A729" t="str">
            <v xml:space="preserve">JPCXI-110ND999 </v>
          </cell>
          <cell r="B729" t="str">
            <v xml:space="preserve">JavaPC1.1, 10 RTU, 128bit </v>
          </cell>
          <cell r="C729">
            <v>1330</v>
          </cell>
          <cell r="D729" t="str">
            <v xml:space="preserve">B </v>
          </cell>
        </row>
        <row r="730">
          <cell r="A730" t="str">
            <v xml:space="preserve">JPCXI-110WD999 </v>
          </cell>
          <cell r="B730" t="str">
            <v xml:space="preserve">JavaPC1.1, 10 RTU, 40bit </v>
          </cell>
          <cell r="C730">
            <v>1330</v>
          </cell>
          <cell r="D730" t="str">
            <v xml:space="preserve">B </v>
          </cell>
        </row>
        <row r="731">
          <cell r="A731" t="str">
            <v xml:space="preserve">JSCI9-100-T999 </v>
          </cell>
          <cell r="B731" t="str">
            <v xml:space="preserve">JAVASCOPE 1.0, 1LIC CERT KIT </v>
          </cell>
          <cell r="C731">
            <v>1113</v>
          </cell>
          <cell r="D731" t="str">
            <v xml:space="preserve">B </v>
          </cell>
        </row>
        <row r="732">
          <cell r="A732" t="str">
            <v xml:space="preserve">JSCX9-100-T999 </v>
          </cell>
          <cell r="B732" t="str">
            <v xml:space="preserve">JAVASCOPE 1.0, 10 LIC CERT KIT </v>
          </cell>
          <cell r="C732">
            <v>10017</v>
          </cell>
          <cell r="D732" t="str">
            <v xml:space="preserve">B </v>
          </cell>
        </row>
        <row r="733">
          <cell r="A733" t="str">
            <v xml:space="preserve">JSPI9-101-T999 </v>
          </cell>
          <cell r="B733" t="str">
            <v xml:space="preserve">JAVASPEC 1.0.2, 1 LIC CERT KIT </v>
          </cell>
          <cell r="C733">
            <v>2233</v>
          </cell>
          <cell r="D733" t="str">
            <v xml:space="preserve">B </v>
          </cell>
        </row>
        <row r="734">
          <cell r="A734" t="str">
            <v xml:space="preserve">JSPX9-101-T999 </v>
          </cell>
          <cell r="B734" t="str">
            <v xml:space="preserve">JAVASPEC 1.0.2, 10LIC CERT KIT </v>
          </cell>
          <cell r="C734">
            <v>20097</v>
          </cell>
          <cell r="D734" t="str">
            <v xml:space="preserve">B </v>
          </cell>
        </row>
        <row r="735">
          <cell r="A735" t="str">
            <v xml:space="preserve">JSRI9-113-T999 </v>
          </cell>
          <cell r="B735" t="str">
            <v xml:space="preserve">JAVASTAR 1.1.3, 1 LIC CERT KIT </v>
          </cell>
          <cell r="C735">
            <v>2793</v>
          </cell>
          <cell r="D735" t="str">
            <v xml:space="preserve">B </v>
          </cell>
        </row>
        <row r="736">
          <cell r="A736" t="str">
            <v xml:space="preserve">JSRX9-113-T999 </v>
          </cell>
          <cell r="B736" t="str">
            <v xml:space="preserve">JAVASTAR 1.1.3, 10LIC CERT KIT </v>
          </cell>
          <cell r="C736">
            <v>25193</v>
          </cell>
          <cell r="D736" t="str">
            <v xml:space="preserve">B </v>
          </cell>
        </row>
        <row r="737">
          <cell r="A737" t="str">
            <v xml:space="preserve">JST-ENT </v>
          </cell>
          <cell r="B737" t="str">
            <v xml:space="preserve">JUMPSTART EX000 SERVERS </v>
          </cell>
          <cell r="C737">
            <v>0</v>
          </cell>
          <cell r="D737" t="str">
            <v xml:space="preserve">D </v>
          </cell>
        </row>
        <row r="738">
          <cell r="A738" t="str">
            <v xml:space="preserve">JWPI9-113NW999 </v>
          </cell>
          <cell r="B738" t="str">
            <v xml:space="preserve">Java WebSvr 1.1.3 Dom License </v>
          </cell>
          <cell r="C738">
            <v>413</v>
          </cell>
          <cell r="D738" t="str">
            <v xml:space="preserve">B </v>
          </cell>
        </row>
        <row r="739">
          <cell r="A739" t="str">
            <v xml:space="preserve">JWPI9-113WW999 </v>
          </cell>
          <cell r="B739" t="str">
            <v xml:space="preserve">Java WebSvr 1.1.3 glob License </v>
          </cell>
          <cell r="C739">
            <v>413</v>
          </cell>
          <cell r="D739" t="str">
            <v xml:space="preserve">B </v>
          </cell>
        </row>
        <row r="740">
          <cell r="A740" t="str">
            <v xml:space="preserve">LMA9S-200-E999 </v>
          </cell>
          <cell r="B740" t="str">
            <v xml:space="preserve">SW LIBMON 2.0 BP, RTU ATL ENG </v>
          </cell>
          <cell r="C740">
            <v>0</v>
          </cell>
          <cell r="D740" t="str">
            <v xml:space="preserve">D </v>
          </cell>
        </row>
        <row r="741">
          <cell r="A741" t="str">
            <v xml:space="preserve">LMA9S-200-E9U9 </v>
          </cell>
          <cell r="B741" t="str">
            <v xml:space="preserve">SW LIBMON 2.0 BP, RTU UPGRADE </v>
          </cell>
          <cell r="C741">
            <v>489</v>
          </cell>
          <cell r="D741" t="str">
            <v xml:space="preserve">B </v>
          </cell>
        </row>
        <row r="742">
          <cell r="A742" t="str">
            <v xml:space="preserve">LMD9S-200-E999 </v>
          </cell>
          <cell r="B742" t="str">
            <v xml:space="preserve">SW LIBMON 2.0 DOCS (ENG) </v>
          </cell>
          <cell r="C742">
            <v>140</v>
          </cell>
          <cell r="D742" t="str">
            <v xml:space="preserve">D </v>
          </cell>
        </row>
        <row r="743">
          <cell r="A743" t="str">
            <v xml:space="preserve">LMN9S-200-E999 </v>
          </cell>
          <cell r="B743" t="str">
            <v xml:space="preserve">SW LIBMON 2.0 NON-ATL LIB ENG </v>
          </cell>
          <cell r="C743">
            <v>699</v>
          </cell>
          <cell r="D743" t="str">
            <v xml:space="preserve">B </v>
          </cell>
        </row>
        <row r="744">
          <cell r="A744" t="str">
            <v xml:space="preserve">LU0-9.1-P </v>
          </cell>
          <cell r="B744" t="str">
            <v xml:space="preserve">SUNLINK LU0 9.1, CD DOC LI </v>
          </cell>
          <cell r="C744">
            <v>3894</v>
          </cell>
          <cell r="D744" t="str">
            <v xml:space="preserve">B </v>
          </cell>
        </row>
        <row r="745">
          <cell r="A745" t="str">
            <v xml:space="preserve">MDT-4.1-P </v>
          </cell>
          <cell r="B745" t="str">
            <v xml:space="preserve">COBOL DEV KIT 4.1, CD DOC LI </v>
          </cell>
          <cell r="C745">
            <v>3290</v>
          </cell>
          <cell r="D745" t="str">
            <v xml:space="preserve">B </v>
          </cell>
        </row>
        <row r="746">
          <cell r="A746" t="str">
            <v xml:space="preserve">MDT-4.1-PU </v>
          </cell>
          <cell r="B746" t="str">
            <v xml:space="preserve">MFCOBOL 4.1 DEVLPR TOOLKIT UPG </v>
          </cell>
          <cell r="C746">
            <v>2118</v>
          </cell>
          <cell r="D746" t="str">
            <v xml:space="preserve">B </v>
          </cell>
        </row>
        <row r="747">
          <cell r="A747" t="str">
            <v xml:space="preserve">MM-286 </v>
          </cell>
          <cell r="B747" t="str">
            <v xml:space="preserve">SUNTUTOR:NIS+ ADMINISTRATION </v>
          </cell>
          <cell r="C747">
            <v>904</v>
          </cell>
          <cell r="D747" t="str">
            <v xml:space="preserve">D </v>
          </cell>
        </row>
        <row r="748">
          <cell r="A748" t="str">
            <v xml:space="preserve">MM-286-10 </v>
          </cell>
          <cell r="B748" t="str">
            <v xml:space="preserve">SUNTUTOR:NIS+ ADMINISTRATION </v>
          </cell>
          <cell r="C748">
            <v>1717</v>
          </cell>
          <cell r="D748" t="str">
            <v xml:space="preserve">D </v>
          </cell>
        </row>
        <row r="749">
          <cell r="A749" t="str">
            <v xml:space="preserve">MM-286-20 </v>
          </cell>
          <cell r="B749" t="str">
            <v xml:space="preserve">SUNTUTOR:NIS+ ADMINISTRATION </v>
          </cell>
          <cell r="C749">
            <v>3275</v>
          </cell>
          <cell r="D749" t="str">
            <v xml:space="preserve">D </v>
          </cell>
        </row>
        <row r="750">
          <cell r="A750" t="str">
            <v xml:space="preserve">MOSX-ADD-4.1-L10 </v>
          </cell>
          <cell r="B750" t="str">
            <v xml:space="preserve">COBOL OSX ADD 4.1, 10LI </v>
          </cell>
          <cell r="C750">
            <v>700</v>
          </cell>
          <cell r="D750" t="str">
            <v xml:space="preserve">B </v>
          </cell>
        </row>
        <row r="751">
          <cell r="A751" t="str">
            <v xml:space="preserve">MOSX-INI-4.1-S10 </v>
          </cell>
          <cell r="B751" t="str">
            <v xml:space="preserve">COBOL OSX INIT 4.1, CD 10LI </v>
          </cell>
          <cell r="C751">
            <v>980</v>
          </cell>
          <cell r="D751" t="str">
            <v xml:space="preserve">B </v>
          </cell>
        </row>
        <row r="752">
          <cell r="A752" t="str">
            <v xml:space="preserve">N03-UEC1-9N-128AE </v>
          </cell>
          <cell r="B752" t="str">
            <v xml:space="preserve">NETRA T AC, 1P 300MHZ,128MB,9G </v>
          </cell>
          <cell r="C752">
            <v>23093</v>
          </cell>
          <cell r="D752" t="str">
            <v xml:space="preserve">A </v>
          </cell>
        </row>
        <row r="753">
          <cell r="A753" t="str">
            <v xml:space="preserve">N03-UEC2-9N-512AE </v>
          </cell>
          <cell r="B753" t="str">
            <v xml:space="preserve">NETRA T AC, 2P 300MHZ,512MB,9G </v>
          </cell>
          <cell r="C753">
            <v>37093</v>
          </cell>
          <cell r="D753" t="str">
            <v xml:space="preserve">A </v>
          </cell>
        </row>
        <row r="754">
          <cell r="A754" t="str">
            <v xml:space="preserve">N04-UEC1-9S-128AH </v>
          </cell>
          <cell r="B754" t="str">
            <v xml:space="preserve">NETRA T 1120, 1X300, 128MB/9GB </v>
          </cell>
          <cell r="C754">
            <v>23093</v>
          </cell>
          <cell r="D754" t="str">
            <v xml:space="preserve">A </v>
          </cell>
        </row>
        <row r="755">
          <cell r="A755" t="str">
            <v xml:space="preserve">N04-UEC2-9S-512AH </v>
          </cell>
          <cell r="B755" t="str">
            <v xml:space="preserve">NETRA T 1120, 2X300, 512MB/9GB </v>
          </cell>
          <cell r="C755">
            <v>37093</v>
          </cell>
          <cell r="D755" t="str">
            <v xml:space="preserve">A </v>
          </cell>
        </row>
        <row r="756">
          <cell r="A756" t="str">
            <v xml:space="preserve">NDAC9-SUS-9999 </v>
          </cell>
          <cell r="B756" t="str">
            <v xml:space="preserve">NETDYNAMICS TECH SUPP PROD 100 </v>
          </cell>
          <cell r="C756">
            <v>7800</v>
          </cell>
          <cell r="D756" t="str">
            <v xml:space="preserve">D </v>
          </cell>
        </row>
        <row r="757">
          <cell r="A757" t="str">
            <v xml:space="preserve">NDACS-410-9999 </v>
          </cell>
          <cell r="B757" t="str">
            <v xml:space="preserve">NETDYNAMICS PROD APP SVR 100AC </v>
          </cell>
          <cell r="C757">
            <v>42000</v>
          </cell>
          <cell r="D757" t="str">
            <v xml:space="preserve">B </v>
          </cell>
        </row>
        <row r="758">
          <cell r="A758" t="str">
            <v xml:space="preserve">NDACS-410-R999 </v>
          </cell>
          <cell r="B758" t="str">
            <v xml:space="preserve">NETDYNAMICS APP SVR 100 AC LIC </v>
          </cell>
          <cell r="C758">
            <v>42000</v>
          </cell>
          <cell r="D758" t="str">
            <v xml:space="preserve">B </v>
          </cell>
        </row>
        <row r="759">
          <cell r="A759" t="str">
            <v xml:space="preserve">NDAD9-410-9999 </v>
          </cell>
          <cell r="B759" t="str">
            <v xml:space="preserve">NETDYNAMICS DOCUMENT SET </v>
          </cell>
          <cell r="C759">
            <v>350</v>
          </cell>
          <cell r="D759" t="str">
            <v xml:space="preserve">B </v>
          </cell>
        </row>
        <row r="760">
          <cell r="A760" t="str">
            <v xml:space="preserve">NDAD9-500-9999 </v>
          </cell>
          <cell r="B760" t="str">
            <v xml:space="preserve">Doc set,netd 5.0 </v>
          </cell>
          <cell r="C760">
            <v>350</v>
          </cell>
          <cell r="D760" t="str">
            <v xml:space="preserve">B </v>
          </cell>
        </row>
        <row r="761">
          <cell r="A761" t="str">
            <v xml:space="preserve">NDALS-500-I999 </v>
          </cell>
          <cell r="B761" t="str">
            <v xml:space="preserve">NetD 5.0 App dev svr,SLRS,25ac </v>
          </cell>
          <cell r="C761">
            <v>21000</v>
          </cell>
          <cell r="D761" t="str">
            <v xml:space="preserve">B </v>
          </cell>
        </row>
        <row r="762">
          <cell r="A762" t="str">
            <v xml:space="preserve">NDARB-500-I999 </v>
          </cell>
          <cell r="B762" t="str">
            <v xml:space="preserve">NetD5.0 app svr dplmt adtl RTU </v>
          </cell>
          <cell r="C762">
            <v>35000</v>
          </cell>
          <cell r="D762" t="str">
            <v xml:space="preserve">B </v>
          </cell>
        </row>
        <row r="763">
          <cell r="A763" t="str">
            <v xml:space="preserve">NDARB-500NI999 </v>
          </cell>
          <cell r="B763" t="str">
            <v xml:space="preserve">NetD5.0 SEC APP SVR DEP AD/RTU </v>
          </cell>
          <cell r="C763">
            <v>7000</v>
          </cell>
          <cell r="D763" t="str">
            <v xml:space="preserve">B </v>
          </cell>
        </row>
        <row r="764">
          <cell r="A764" t="str">
            <v xml:space="preserve">NDAWS-500-I999 </v>
          </cell>
          <cell r="B764" t="str">
            <v xml:space="preserve">NetD5.0 App depl svr,SLRS,1CPU </v>
          </cell>
          <cell r="C764">
            <v>35000</v>
          </cell>
          <cell r="D764" t="str">
            <v xml:space="preserve">B </v>
          </cell>
        </row>
        <row r="765">
          <cell r="A765" t="str">
            <v xml:space="preserve">NDAWS-500NI999 </v>
          </cell>
          <cell r="B765" t="str">
            <v xml:space="preserve">NetD5.0 sec app svr,slrs,1CPU </v>
          </cell>
          <cell r="C765">
            <v>7000</v>
          </cell>
          <cell r="D765" t="str">
            <v xml:space="preserve">B </v>
          </cell>
        </row>
        <row r="766">
          <cell r="A766" t="str">
            <v xml:space="preserve">NDAX9-SUS-9999 </v>
          </cell>
          <cell r="B766" t="str">
            <v xml:space="preserve">NETDYNAMICS TECH SUPP DEV APP </v>
          </cell>
          <cell r="C766">
            <v>1300</v>
          </cell>
          <cell r="D766" t="str">
            <v xml:space="preserve">D </v>
          </cell>
        </row>
        <row r="767">
          <cell r="A767" t="str">
            <v xml:space="preserve">NDAXS-410-9999 </v>
          </cell>
          <cell r="B767" t="str">
            <v xml:space="preserve">NETDYNAMICS DEV APP SVR 10 A/C </v>
          </cell>
          <cell r="C767">
            <v>7000</v>
          </cell>
          <cell r="D767" t="str">
            <v xml:space="preserve">B </v>
          </cell>
        </row>
        <row r="768">
          <cell r="A768" t="str">
            <v xml:space="preserve">NDEC9-SUS-9999 </v>
          </cell>
          <cell r="B768" t="str">
            <v xml:space="preserve">NetDynamics Supp. Secure Svr </v>
          </cell>
          <cell r="C768">
            <v>1400</v>
          </cell>
          <cell r="D768" t="str">
            <v xml:space="preserve">D </v>
          </cell>
        </row>
        <row r="769">
          <cell r="A769" t="str">
            <v xml:space="preserve">NDECS-410N9999 </v>
          </cell>
          <cell r="B769" t="str">
            <v xml:space="preserve">NetDynamics secure srvr addon </v>
          </cell>
          <cell r="C769">
            <v>7000</v>
          </cell>
          <cell r="D769" t="str">
            <v xml:space="preserve">B </v>
          </cell>
        </row>
        <row r="770">
          <cell r="A770" t="str">
            <v xml:space="preserve">NDECS-410NR999 </v>
          </cell>
          <cell r="B770" t="str">
            <v xml:space="preserve">NetDynamics secure srvr addon </v>
          </cell>
          <cell r="C770">
            <v>7000</v>
          </cell>
          <cell r="D770" t="str">
            <v xml:space="preserve">B </v>
          </cell>
        </row>
        <row r="771">
          <cell r="A771" t="str">
            <v xml:space="preserve">NDPI9-410-R999 </v>
          </cell>
          <cell r="B771" t="str">
            <v xml:space="preserve">NETDYNAMICS PAC SDK ADD'L LIC </v>
          </cell>
          <cell r="C771">
            <v>10500</v>
          </cell>
          <cell r="D771" t="str">
            <v xml:space="preserve">B </v>
          </cell>
        </row>
        <row r="772">
          <cell r="A772" t="str">
            <v xml:space="preserve">NDPI9-410-T999 </v>
          </cell>
          <cell r="B772" t="str">
            <v xml:space="preserve">NETDYNAMICS PAC SDK </v>
          </cell>
          <cell r="C772">
            <v>35000</v>
          </cell>
          <cell r="D772" t="str">
            <v xml:space="preserve">B </v>
          </cell>
        </row>
        <row r="773">
          <cell r="A773" t="str">
            <v xml:space="preserve">NDPI9-SUS-T999 </v>
          </cell>
          <cell r="B773" t="str">
            <v xml:space="preserve">NETDYNAMICS TECH SUPP PAC SDK </v>
          </cell>
          <cell r="C773">
            <v>6500</v>
          </cell>
          <cell r="D773" t="str">
            <v xml:space="preserve">D </v>
          </cell>
        </row>
        <row r="774">
          <cell r="A774" t="str">
            <v xml:space="preserve">NDPR9-500-I999 </v>
          </cell>
          <cell r="B774" t="str">
            <v xml:space="preserve">NetD5.0 addtl rtu PAC SDK 1cpu </v>
          </cell>
          <cell r="C774">
            <v>21000</v>
          </cell>
          <cell r="D774" t="str">
            <v xml:space="preserve">B </v>
          </cell>
        </row>
        <row r="775">
          <cell r="A775" t="str">
            <v xml:space="preserve">NDPRS-500-I999 </v>
          </cell>
          <cell r="B775" t="str">
            <v xml:space="preserve">NetD5.0 PAC SDK Deploy SLRS </v>
          </cell>
          <cell r="C775">
            <v>21000</v>
          </cell>
          <cell r="D775" t="str">
            <v xml:space="preserve">B </v>
          </cell>
        </row>
        <row r="776">
          <cell r="A776" t="str">
            <v xml:space="preserve">NDPWS-500-I999 </v>
          </cell>
          <cell r="B776" t="str">
            <v xml:space="preserve">NetD5.0 PAC SDK DVLPMT SLRS </v>
          </cell>
          <cell r="C776">
            <v>2793</v>
          </cell>
          <cell r="D776" t="str">
            <v xml:space="preserve">B </v>
          </cell>
        </row>
        <row r="777">
          <cell r="A777" t="str">
            <v xml:space="preserve">NDRL9-500-I999 </v>
          </cell>
          <cell r="B777" t="str">
            <v xml:space="preserve">NetD5.0 pac sap,SLRS,1cpu </v>
          </cell>
          <cell r="C777">
            <v>14000</v>
          </cell>
          <cell r="D777" t="str">
            <v xml:space="preserve">B </v>
          </cell>
        </row>
        <row r="778">
          <cell r="A778" t="str">
            <v xml:space="preserve">NDRL9-500NI999 </v>
          </cell>
          <cell r="B778" t="str">
            <v xml:space="preserve">NetD5.0SECpac sap,SLRS,add1cpu </v>
          </cell>
          <cell r="C778">
            <v>2800</v>
          </cell>
          <cell r="D778" t="str">
            <v xml:space="preserve">B </v>
          </cell>
        </row>
        <row r="779">
          <cell r="A779" t="str">
            <v xml:space="preserve">NDRL9-SUS-9999 </v>
          </cell>
          <cell r="B779" t="str">
            <v xml:space="preserve">NETDYNAMICS TECH SUPP PAC 50 </v>
          </cell>
          <cell r="C779">
            <v>2600</v>
          </cell>
          <cell r="D779" t="str">
            <v xml:space="preserve">D </v>
          </cell>
        </row>
        <row r="780">
          <cell r="A780" t="str">
            <v xml:space="preserve">NDRLS-410-9999 </v>
          </cell>
          <cell r="B780" t="str">
            <v xml:space="preserve">NETDYNAMICS PAC FOR SAP R/3 </v>
          </cell>
          <cell r="C780">
            <v>14000</v>
          </cell>
          <cell r="D780" t="str">
            <v xml:space="preserve">B </v>
          </cell>
        </row>
        <row r="781">
          <cell r="A781" t="str">
            <v xml:space="preserve">NDRLS-410-R999 </v>
          </cell>
          <cell r="B781" t="str">
            <v xml:space="preserve">NETDYNAMICS PAC SAP R/3 50 A/C </v>
          </cell>
          <cell r="C781">
            <v>14000</v>
          </cell>
          <cell r="D781" t="str">
            <v xml:space="preserve">B </v>
          </cell>
        </row>
        <row r="782">
          <cell r="A782" t="str">
            <v xml:space="preserve">NDRLS-500-I999 </v>
          </cell>
          <cell r="B782" t="str">
            <v xml:space="preserve">NetD5.0 PAC SAP SLRS 1cpu </v>
          </cell>
          <cell r="C782">
            <v>14000</v>
          </cell>
          <cell r="D782" t="str">
            <v xml:space="preserve">B </v>
          </cell>
        </row>
        <row r="783">
          <cell r="A783" t="str">
            <v xml:space="preserve">NDRLS-500NI999 </v>
          </cell>
          <cell r="B783" t="str">
            <v xml:space="preserve">NetD5.0SEC PAC SAP SLRS 1CPU </v>
          </cell>
          <cell r="C783">
            <v>2800</v>
          </cell>
          <cell r="D783" t="str">
            <v xml:space="preserve">B </v>
          </cell>
        </row>
        <row r="784">
          <cell r="A784" t="str">
            <v xml:space="preserve">NDSI9-410-T999 </v>
          </cell>
          <cell r="B784" t="str">
            <v xml:space="preserve">NETDYNAMICS STUDIO FOR NT </v>
          </cell>
          <cell r="C784">
            <v>1253</v>
          </cell>
          <cell r="D784" t="str">
            <v xml:space="preserve">B </v>
          </cell>
        </row>
        <row r="785">
          <cell r="A785" t="str">
            <v xml:space="preserve">NDSI9-500-I999 </v>
          </cell>
          <cell r="B785" t="str">
            <v xml:space="preserve">NetD App Svr Dev Stu Sgl nt/98 </v>
          </cell>
          <cell r="C785">
            <v>1253</v>
          </cell>
          <cell r="D785" t="str">
            <v xml:space="preserve">B </v>
          </cell>
        </row>
        <row r="786">
          <cell r="A786" t="str">
            <v xml:space="preserve">NDSI9-SUS-T999 </v>
          </cell>
          <cell r="B786" t="str">
            <v xml:space="preserve">NETDYNAMICS TECH SUPP STUDIO 1 </v>
          </cell>
          <cell r="C786">
            <v>650</v>
          </cell>
          <cell r="D786" t="str">
            <v xml:space="preserve">D </v>
          </cell>
        </row>
        <row r="787">
          <cell r="A787" t="str">
            <v xml:space="preserve">NDSIN-500-T9D9 </v>
          </cell>
          <cell r="B787" t="str">
            <v xml:space="preserve">EVAL CD,NETD5.0 WIN NT/98 </v>
          </cell>
          <cell r="C787">
            <v>0</v>
          </cell>
          <cell r="D787" t="str">
            <v xml:space="preserve">D </v>
          </cell>
        </row>
        <row r="788">
          <cell r="A788" t="str">
            <v xml:space="preserve">NDSIS-500-T9D9 </v>
          </cell>
          <cell r="B788" t="str">
            <v xml:space="preserve">EVAL CD,NETD5.0 SLRS/SPARC </v>
          </cell>
          <cell r="C788">
            <v>0</v>
          </cell>
          <cell r="D788" t="str">
            <v xml:space="preserve">D </v>
          </cell>
        </row>
        <row r="789">
          <cell r="A789" t="str">
            <v xml:space="preserve">NDSV9-410-T999 </v>
          </cell>
          <cell r="B789" t="str">
            <v xml:space="preserve">NETDYNAMICS STUDIO 5 PACK </v>
          </cell>
          <cell r="C789">
            <v>5593</v>
          </cell>
          <cell r="D789" t="str">
            <v xml:space="preserve">B </v>
          </cell>
        </row>
        <row r="790">
          <cell r="A790" t="str">
            <v xml:space="preserve">NDSV9-500-I999 </v>
          </cell>
          <cell r="B790" t="str">
            <v xml:space="preserve">NetD5.0 App dev svr 5pk nt/98 </v>
          </cell>
          <cell r="C790">
            <v>5593</v>
          </cell>
          <cell r="D790" t="str">
            <v xml:space="preserve">B </v>
          </cell>
        </row>
        <row r="791">
          <cell r="A791" t="str">
            <v xml:space="preserve">NDSV9-SUS-T999 </v>
          </cell>
          <cell r="B791" t="str">
            <v xml:space="preserve">NETDYNAMICS TECH SUPP STUDIO 5 </v>
          </cell>
          <cell r="C791">
            <v>1040</v>
          </cell>
          <cell r="D791" t="str">
            <v xml:space="preserve">D </v>
          </cell>
        </row>
        <row r="792">
          <cell r="A792" t="str">
            <v xml:space="preserve">NFCC9-311-9999 </v>
          </cell>
          <cell r="B792" t="str">
            <v xml:space="preserve">NFSC 3.1.1, 100LIC </v>
          </cell>
          <cell r="C792">
            <v>6300</v>
          </cell>
          <cell r="D792" t="str">
            <v xml:space="preserve">B </v>
          </cell>
        </row>
        <row r="793">
          <cell r="A793" t="str">
            <v xml:space="preserve">NFCF9-311-9999 </v>
          </cell>
          <cell r="B793" t="str">
            <v xml:space="preserve">NFSC 3.1.1, 500LIC </v>
          </cell>
          <cell r="C793">
            <v>28700</v>
          </cell>
          <cell r="D793" t="str">
            <v xml:space="preserve">B </v>
          </cell>
        </row>
        <row r="794">
          <cell r="A794" t="str">
            <v xml:space="preserve">NFCI9-311E9999 </v>
          </cell>
          <cell r="B794" t="str">
            <v xml:space="preserve">NFSC 3.1.1 CONTR., CD DOC LI </v>
          </cell>
          <cell r="C794">
            <v>112</v>
          </cell>
          <cell r="D794" t="str">
            <v xml:space="preserve">B </v>
          </cell>
        </row>
        <row r="795">
          <cell r="A795" t="str">
            <v xml:space="preserve">NFCI9-311I9999 </v>
          </cell>
          <cell r="B795" t="str">
            <v xml:space="preserve">NFSC 3.1.1 GLOBAL-1, CD DOC LI </v>
          </cell>
          <cell r="C795">
            <v>112</v>
          </cell>
          <cell r="D795" t="str">
            <v xml:space="preserve">B </v>
          </cell>
        </row>
        <row r="796">
          <cell r="A796" t="str">
            <v xml:space="preserve">NFCI9-311W9999 </v>
          </cell>
          <cell r="B796" t="str">
            <v xml:space="preserve">NFSC 3.1.1 GLOBAL, CD DOC LI </v>
          </cell>
          <cell r="C796">
            <v>112</v>
          </cell>
          <cell r="D796" t="str">
            <v xml:space="preserve">B </v>
          </cell>
        </row>
        <row r="797">
          <cell r="A797" t="str">
            <v xml:space="preserve">NFCX9-311-9999 </v>
          </cell>
          <cell r="B797" t="str">
            <v xml:space="preserve">NFSC 3.1.1, 10LIC </v>
          </cell>
          <cell r="C797">
            <v>700</v>
          </cell>
          <cell r="D797" t="str">
            <v xml:space="preserve">B </v>
          </cell>
        </row>
        <row r="798">
          <cell r="A798" t="str">
            <v xml:space="preserve">NFSC9-320-9999 </v>
          </cell>
          <cell r="B798" t="str">
            <v xml:space="preserve">NFSC 3.2, 100 RTU LICENSE </v>
          </cell>
          <cell r="C798">
            <v>6300</v>
          </cell>
          <cell r="D798" t="str">
            <v xml:space="preserve">B </v>
          </cell>
        </row>
        <row r="799">
          <cell r="A799" t="str">
            <v xml:space="preserve">NFSF9-320-9999 </v>
          </cell>
          <cell r="B799" t="str">
            <v xml:space="preserve">NFSC 3.2, 500 RTU LICENSE </v>
          </cell>
          <cell r="C799">
            <v>28700</v>
          </cell>
          <cell r="D799" t="str">
            <v xml:space="preserve">B </v>
          </cell>
        </row>
        <row r="800">
          <cell r="A800" t="str">
            <v xml:space="preserve">NFSI9-320E9999 </v>
          </cell>
          <cell r="B800" t="str">
            <v xml:space="preserve">NFSC 3.2 CTRLD, CD DOC LI </v>
          </cell>
          <cell r="C800">
            <v>112</v>
          </cell>
          <cell r="D800" t="str">
            <v xml:space="preserve">B </v>
          </cell>
        </row>
        <row r="801">
          <cell r="A801" t="str">
            <v xml:space="preserve">NFSI9-320I999A </v>
          </cell>
          <cell r="B801" t="str">
            <v xml:space="preserve">NFSC 3.2 GLOBAL-1, CD DOC LI </v>
          </cell>
          <cell r="C801">
            <v>112</v>
          </cell>
          <cell r="D801" t="str">
            <v xml:space="preserve">B </v>
          </cell>
        </row>
        <row r="802">
          <cell r="A802" t="str">
            <v xml:space="preserve">NFSI9-320W999B </v>
          </cell>
          <cell r="B802" t="str">
            <v xml:space="preserve">NFSC 3.2 GLOBAL, CD DOC LI </v>
          </cell>
          <cell r="C802">
            <v>112</v>
          </cell>
          <cell r="D802" t="str">
            <v xml:space="preserve">B </v>
          </cell>
        </row>
        <row r="803">
          <cell r="A803" t="str">
            <v xml:space="preserve">NFSV9-320-9999 </v>
          </cell>
          <cell r="B803" t="str">
            <v xml:space="preserve">NFSC 3.2, 5 RTU LICENSE </v>
          </cell>
          <cell r="C803">
            <v>413</v>
          </cell>
          <cell r="D803" t="str">
            <v xml:space="preserve">B </v>
          </cell>
        </row>
        <row r="804">
          <cell r="A804" t="str">
            <v xml:space="preserve">NFSX9-320-9999 </v>
          </cell>
          <cell r="B804" t="str">
            <v xml:space="preserve">NFSC 3.2, 10 RTU LICENSE </v>
          </cell>
          <cell r="C804">
            <v>700</v>
          </cell>
          <cell r="D804" t="str">
            <v xml:space="preserve">B </v>
          </cell>
        </row>
        <row r="805">
          <cell r="A805" t="str">
            <v xml:space="preserve">NFSY9-320-9999 </v>
          </cell>
          <cell r="B805" t="str">
            <v xml:space="preserve">NFSC 3.2, 25 RTU LICENSE </v>
          </cell>
          <cell r="C805">
            <v>1680</v>
          </cell>
          <cell r="D805" t="str">
            <v xml:space="preserve">B </v>
          </cell>
        </row>
        <row r="806">
          <cell r="A806" t="str">
            <v xml:space="preserve">NS-ARY144A-36GAC </v>
          </cell>
          <cell r="B806" t="str">
            <v xml:space="preserve">Netra st A1000, 4x9GB, AC </v>
          </cell>
          <cell r="C806">
            <v>24073</v>
          </cell>
          <cell r="D806" t="str">
            <v xml:space="preserve">A </v>
          </cell>
        </row>
        <row r="807">
          <cell r="A807" t="str">
            <v xml:space="preserve">NS-ARY144A-36GDC </v>
          </cell>
          <cell r="B807" t="str">
            <v xml:space="preserve">Netra st A1000, 4x9GB, DC </v>
          </cell>
          <cell r="C807">
            <v>24073</v>
          </cell>
          <cell r="D807" t="str">
            <v xml:space="preserve">A </v>
          </cell>
        </row>
        <row r="808">
          <cell r="A808" t="str">
            <v xml:space="preserve">NS-ARY145A-36GAC </v>
          </cell>
          <cell r="B808" t="str">
            <v xml:space="preserve">Netra st D1000, 4x9GB, AC </v>
          </cell>
          <cell r="C808">
            <v>19593</v>
          </cell>
          <cell r="D808" t="str">
            <v xml:space="preserve">A </v>
          </cell>
        </row>
        <row r="809">
          <cell r="A809" t="str">
            <v xml:space="preserve">NS-ARY145A-36GDC </v>
          </cell>
          <cell r="B809" t="str">
            <v xml:space="preserve">Netra st D1000, 4x9GB, DC </v>
          </cell>
          <cell r="C809">
            <v>19593</v>
          </cell>
          <cell r="D809" t="str">
            <v xml:space="preserve">A </v>
          </cell>
        </row>
        <row r="810">
          <cell r="A810" t="str">
            <v xml:space="preserve">NTJMS-300EE999 </v>
          </cell>
          <cell r="B810" t="str">
            <v xml:space="preserve">NETRA J 3.0 128-BIT CD-ENGLISH </v>
          </cell>
          <cell r="C810">
            <v>2093</v>
          </cell>
          <cell r="D810" t="str">
            <v xml:space="preserve">B </v>
          </cell>
        </row>
        <row r="811">
          <cell r="A811" t="str">
            <v xml:space="preserve">NTJMS-300EE9U9 </v>
          </cell>
          <cell r="B811" t="str">
            <v xml:space="preserve">NETRA J 3.0 128-BIT UPGRADE CD </v>
          </cell>
          <cell r="C811">
            <v>273</v>
          </cell>
          <cell r="D811" t="str">
            <v xml:space="preserve">B </v>
          </cell>
        </row>
        <row r="812">
          <cell r="A812" t="str">
            <v xml:space="preserve">NTJMS-300WE999 </v>
          </cell>
          <cell r="B812" t="str">
            <v xml:space="preserve">NETRA j 3.0 40-bit CD-English </v>
          </cell>
          <cell r="C812">
            <v>2093</v>
          </cell>
          <cell r="D812" t="str">
            <v xml:space="preserve">B </v>
          </cell>
        </row>
        <row r="813">
          <cell r="A813" t="str">
            <v xml:space="preserve">NTJMS-300WE9U9 </v>
          </cell>
          <cell r="B813" t="str">
            <v xml:space="preserve">NETRA J 3.0 40-BIT UPGRADE CD </v>
          </cell>
          <cell r="C813">
            <v>273</v>
          </cell>
          <cell r="D813" t="str">
            <v xml:space="preserve">B </v>
          </cell>
        </row>
        <row r="814">
          <cell r="A814" t="str">
            <v xml:space="preserve">NWS-2.0-L25RU </v>
          </cell>
          <cell r="B814" t="str">
            <v xml:space="preserve">UG NW SERVER 2.0, 25LIC </v>
          </cell>
          <cell r="C814">
            <v>490</v>
          </cell>
          <cell r="D814" t="str">
            <v xml:space="preserve">B </v>
          </cell>
        </row>
        <row r="815">
          <cell r="A815" t="str">
            <v xml:space="preserve">OCSMS-999WE9U9 </v>
          </cell>
          <cell r="B815" t="str">
            <v xml:space="preserve">OCS 10 USER UPG. FOR NETRA J </v>
          </cell>
          <cell r="C815">
            <v>1386</v>
          </cell>
          <cell r="D815" t="str">
            <v xml:space="preserve">B </v>
          </cell>
        </row>
        <row r="816">
          <cell r="A816" t="str">
            <v xml:space="preserve">ODS-1.0-4-4-21D </v>
          </cell>
          <cell r="B816" t="str">
            <v xml:space="preserve">DISKSUITE 1.0 DT, CD DOC LI </v>
          </cell>
          <cell r="C816">
            <v>1300</v>
          </cell>
          <cell r="D816" t="str">
            <v xml:space="preserve">A </v>
          </cell>
        </row>
        <row r="817">
          <cell r="A817" t="str">
            <v xml:space="preserve">OSI-7.0-4-4-21 </v>
          </cell>
          <cell r="B817" t="str">
            <v xml:space="preserve">SUNLINK OSI 7.0, CD DOC LI </v>
          </cell>
          <cell r="C817">
            <v>5194</v>
          </cell>
          <cell r="D817" t="str">
            <v xml:space="preserve">B </v>
          </cell>
        </row>
        <row r="818">
          <cell r="A818" t="str">
            <v xml:space="preserve">OSI-8.0.1-P </v>
          </cell>
          <cell r="B818" t="str">
            <v xml:space="preserve">SUNLINK OSI 8.0.1, CD DOC LI </v>
          </cell>
          <cell r="C818">
            <v>2594</v>
          </cell>
          <cell r="D818" t="str">
            <v xml:space="preserve">B </v>
          </cell>
        </row>
        <row r="819">
          <cell r="A819" t="str">
            <v xml:space="preserve">OSI-8.1-PF </v>
          </cell>
          <cell r="B819" t="str">
            <v xml:space="preserve">UG SUNLINK OSI 8.1, CD DOC LI </v>
          </cell>
          <cell r="C819">
            <v>1037</v>
          </cell>
          <cell r="D819" t="str">
            <v xml:space="preserve">B </v>
          </cell>
        </row>
        <row r="820">
          <cell r="A820" t="str">
            <v xml:space="preserve">OSI-8.1.1-CD </v>
          </cell>
          <cell r="B820" t="str">
            <v xml:space="preserve">SUNLINK OSI 8.1.1, CD </v>
          </cell>
          <cell r="C820">
            <v>130</v>
          </cell>
          <cell r="D820" t="str">
            <v xml:space="preserve">D </v>
          </cell>
        </row>
        <row r="821">
          <cell r="A821" t="str">
            <v xml:space="preserve">OSI-8.1.1-D </v>
          </cell>
          <cell r="B821" t="str">
            <v xml:space="preserve">SUNLINK OSI 8.1.1, DOC </v>
          </cell>
          <cell r="C821">
            <v>195</v>
          </cell>
          <cell r="D821" t="str">
            <v xml:space="preserve">D </v>
          </cell>
        </row>
        <row r="822">
          <cell r="A822" t="str">
            <v xml:space="preserve">OSI-8.1.1-S </v>
          </cell>
          <cell r="B822" t="str">
            <v xml:space="preserve">SUNLINK OSI 8.1.1, CD LIC </v>
          </cell>
          <cell r="C822">
            <v>2405</v>
          </cell>
          <cell r="D822" t="str">
            <v xml:space="preserve">B </v>
          </cell>
        </row>
        <row r="823">
          <cell r="A823" t="str">
            <v xml:space="preserve">OSI-8.1.1-SU </v>
          </cell>
          <cell r="B823" t="str">
            <v xml:space="preserve">UG SUNLIND OSI 8.1.1, CD LIC </v>
          </cell>
          <cell r="C823">
            <v>1037</v>
          </cell>
          <cell r="D823" t="str">
            <v xml:space="preserve">B </v>
          </cell>
        </row>
        <row r="824">
          <cell r="A824" t="str">
            <v xml:space="preserve">PDB-INFORMIX-MULTI </v>
          </cell>
          <cell r="B824" t="str">
            <v xml:space="preserve">INFOMRIX PDB SUPP BUNDLE MULTI </v>
          </cell>
          <cell r="C824">
            <v>11090</v>
          </cell>
          <cell r="D824" t="str">
            <v xml:space="preserve">D </v>
          </cell>
        </row>
        <row r="825">
          <cell r="A825" t="str">
            <v xml:space="preserve">PDB-INFORMIX-SUPP </v>
          </cell>
          <cell r="B825" t="str">
            <v xml:space="preserve">INFOMRIX PDB SUPP BUNDLE 1ST </v>
          </cell>
          <cell r="C825">
            <v>37300</v>
          </cell>
          <cell r="D825" t="str">
            <v xml:space="preserve">D </v>
          </cell>
        </row>
        <row r="826">
          <cell r="A826" t="str">
            <v xml:space="preserve">PDB-ORACLE-MULTI </v>
          </cell>
          <cell r="B826" t="str">
            <v xml:space="preserve">ORACLE PDB SUPP BUNDLE MULTI </v>
          </cell>
          <cell r="C826">
            <v>14720</v>
          </cell>
          <cell r="D826" t="str">
            <v xml:space="preserve">D </v>
          </cell>
        </row>
        <row r="827">
          <cell r="A827" t="str">
            <v xml:space="preserve">PDB-ORACLE-SUPP </v>
          </cell>
          <cell r="B827" t="str">
            <v xml:space="preserve">ORACLE PDB SUPP BUNDLE 1ST CLS </v>
          </cell>
          <cell r="C827">
            <v>25300</v>
          </cell>
          <cell r="D827" t="str">
            <v xml:space="preserve">D </v>
          </cell>
        </row>
        <row r="828">
          <cell r="A828" t="str">
            <v xml:space="preserve">PPP-3.0.1-ES-P </v>
          </cell>
          <cell r="B828" t="str">
            <v xml:space="preserve">SOLS PPP 3.0.1 T2, CD DOC LI </v>
          </cell>
          <cell r="C828">
            <v>2594</v>
          </cell>
          <cell r="D828" t="str">
            <v xml:space="preserve">B </v>
          </cell>
        </row>
        <row r="829">
          <cell r="A829" t="str">
            <v xml:space="preserve">PPP-3.0.1-SS-P </v>
          </cell>
          <cell r="B829" t="str">
            <v xml:space="preserve">SOLS PPP 3.0.1 T1, CD DOC LI </v>
          </cell>
          <cell r="C829">
            <v>1294</v>
          </cell>
          <cell r="D829" t="str">
            <v xml:space="preserve">B </v>
          </cell>
        </row>
        <row r="830">
          <cell r="A830" t="str">
            <v xml:space="preserve">PSD-1.0-S </v>
          </cell>
          <cell r="B830" t="str">
            <v xml:space="preserve">VWC++/JWS/JS 1RTU XOPTION </v>
          </cell>
          <cell r="C830">
            <v>1559</v>
          </cell>
          <cell r="D830" t="str">
            <v xml:space="preserve">H </v>
          </cell>
        </row>
        <row r="831">
          <cell r="A831" t="str">
            <v xml:space="preserve">PTP-9.1-P </v>
          </cell>
          <cell r="B831" t="str">
            <v xml:space="preserve">SUNLINK PTP 9.1, CD DOC LI </v>
          </cell>
          <cell r="C831">
            <v>9490</v>
          </cell>
          <cell r="D831" t="str">
            <v xml:space="preserve">B </v>
          </cell>
        </row>
        <row r="832">
          <cell r="A832" t="str">
            <v xml:space="preserve">PTR-9.1-S </v>
          </cell>
          <cell r="B832" t="str">
            <v xml:space="preserve">SUNLINK PTP 9.1 RT, CD LIC </v>
          </cell>
          <cell r="C832">
            <v>3634</v>
          </cell>
          <cell r="D832" t="str">
            <v xml:space="preserve">B </v>
          </cell>
        </row>
        <row r="833">
          <cell r="A833" t="str">
            <v xml:space="preserve">PW1II-500-T9T9 </v>
          </cell>
          <cell r="B833" t="str">
            <v xml:space="preserve">Tradeup to PerfWS Fortran 5 In </v>
          </cell>
          <cell r="C833">
            <v>3920</v>
          </cell>
          <cell r="D833" t="str">
            <v xml:space="preserve">B </v>
          </cell>
        </row>
        <row r="834">
          <cell r="A834" t="str">
            <v xml:space="preserve">PW1IS-500-T9T9 </v>
          </cell>
          <cell r="B834" t="str">
            <v xml:space="preserve">Tradeup to PerfWS Fortran 5.0 </v>
          </cell>
          <cell r="C834">
            <v>3920</v>
          </cell>
          <cell r="D834" t="str">
            <v xml:space="preserve">B </v>
          </cell>
        </row>
        <row r="835">
          <cell r="A835" t="str">
            <v xml:space="preserve">PW2II-500-T9T9 </v>
          </cell>
          <cell r="B835" t="str">
            <v xml:space="preserve">Tradeup to PerfWS Fortran 5 In </v>
          </cell>
          <cell r="C835">
            <v>2940</v>
          </cell>
          <cell r="D835" t="str">
            <v xml:space="preserve">B </v>
          </cell>
        </row>
        <row r="836">
          <cell r="A836" t="str">
            <v xml:space="preserve">PW2IS-500-T9T9 </v>
          </cell>
          <cell r="B836" t="str">
            <v xml:space="preserve">Tradeup to PerfWS Fortran 5 </v>
          </cell>
          <cell r="C836">
            <v>2940</v>
          </cell>
          <cell r="D836" t="str">
            <v xml:space="preserve">B </v>
          </cell>
        </row>
        <row r="837">
          <cell r="A837" t="str">
            <v xml:space="preserve">PWF-3.0-D </v>
          </cell>
          <cell r="B837" t="str">
            <v xml:space="preserve">PERF. WS FORTRAN 3.0, DOC </v>
          </cell>
          <cell r="C837">
            <v>560</v>
          </cell>
          <cell r="D837" t="str">
            <v xml:space="preserve">B </v>
          </cell>
        </row>
        <row r="838">
          <cell r="A838" t="str">
            <v xml:space="preserve">PWF-3.0-S </v>
          </cell>
          <cell r="B838" t="str">
            <v xml:space="preserve">PERF. WS FORTRAN 3.0,CD DOC LI </v>
          </cell>
          <cell r="C838">
            <v>4893</v>
          </cell>
          <cell r="D838" t="str">
            <v xml:space="preserve">B </v>
          </cell>
        </row>
        <row r="839">
          <cell r="A839" t="str">
            <v xml:space="preserve">PWF-3.0-SU </v>
          </cell>
          <cell r="B839" t="str">
            <v xml:space="preserve">UG PERWS FORTRAN 3.0,CD DOC LI </v>
          </cell>
          <cell r="C839">
            <v>1470</v>
          </cell>
          <cell r="D839" t="str">
            <v xml:space="preserve">B </v>
          </cell>
        </row>
        <row r="840">
          <cell r="A840" t="str">
            <v xml:space="preserve">PWPII-500-T999 </v>
          </cell>
          <cell r="B840" t="str">
            <v xml:space="preserve">PerfWS Fortran Pers.5.0 Sl-1 I </v>
          </cell>
          <cell r="C840">
            <v>2793</v>
          </cell>
          <cell r="D840" t="str">
            <v xml:space="preserve">B </v>
          </cell>
        </row>
        <row r="841">
          <cell r="A841" t="str">
            <v xml:space="preserve">PWPII-500-T9T9 </v>
          </cell>
          <cell r="B841" t="str">
            <v xml:space="preserve">Tradeup to PerfWS Fortran 5 In </v>
          </cell>
          <cell r="C841">
            <v>2240</v>
          </cell>
          <cell r="D841" t="str">
            <v xml:space="preserve">B </v>
          </cell>
        </row>
        <row r="842">
          <cell r="A842" t="str">
            <v xml:space="preserve">PWPIS-500-T999 </v>
          </cell>
          <cell r="B842" t="str">
            <v xml:space="preserve">PerfWS Fortran Pers.5.0 Sl-1 S </v>
          </cell>
          <cell r="C842">
            <v>2793</v>
          </cell>
          <cell r="D842" t="str">
            <v xml:space="preserve">B </v>
          </cell>
        </row>
        <row r="843">
          <cell r="A843" t="str">
            <v xml:space="preserve">PWPIS-500-T9T9 </v>
          </cell>
          <cell r="B843" t="str">
            <v xml:space="preserve">Tradeup to PerfWS Fortran 5 </v>
          </cell>
          <cell r="C843">
            <v>2240</v>
          </cell>
          <cell r="D843" t="str">
            <v xml:space="preserve">B </v>
          </cell>
        </row>
        <row r="844">
          <cell r="A844" t="str">
            <v xml:space="preserve">PWSCS-500-TG99 </v>
          </cell>
          <cell r="B844" t="str">
            <v xml:space="preserve">Gold Perf WS Fortran 5.0 100 S </v>
          </cell>
          <cell r="C844">
            <v>293580</v>
          </cell>
          <cell r="D844" t="str">
            <v xml:space="preserve">B </v>
          </cell>
        </row>
        <row r="845">
          <cell r="A845" t="str">
            <v xml:space="preserve">PWSD9-500-T999 </v>
          </cell>
          <cell r="B845" t="str">
            <v xml:space="preserve">Perf WS Fortran 5.0 Doc Set </v>
          </cell>
          <cell r="C845">
            <v>560</v>
          </cell>
          <cell r="D845" t="str">
            <v xml:space="preserve">B </v>
          </cell>
        </row>
        <row r="846">
          <cell r="A846" t="str">
            <v xml:space="preserve">PWSES-500-TG99 </v>
          </cell>
          <cell r="B846" t="str">
            <v xml:space="preserve">Gold Perf WS Fortran 5.0 250 S </v>
          </cell>
          <cell r="C846">
            <v>646100</v>
          </cell>
          <cell r="D846" t="str">
            <v xml:space="preserve">B </v>
          </cell>
        </row>
        <row r="847">
          <cell r="A847" t="str">
            <v xml:space="preserve">PWSII-500-T999 </v>
          </cell>
          <cell r="B847" t="str">
            <v xml:space="preserve">Perf WS Fortran 5.0 Slim 1 Int </v>
          </cell>
          <cell r="C847">
            <v>4893</v>
          </cell>
          <cell r="D847" t="str">
            <v xml:space="preserve">B </v>
          </cell>
        </row>
        <row r="848">
          <cell r="A848" t="str">
            <v xml:space="preserve">PWSII-500-T9U9 </v>
          </cell>
          <cell r="B848" t="str">
            <v xml:space="preserve">PerfWS Fortran 1-User In Upgr </v>
          </cell>
          <cell r="C848">
            <v>1470</v>
          </cell>
          <cell r="D848" t="str">
            <v xml:space="preserve">B </v>
          </cell>
        </row>
        <row r="849">
          <cell r="A849" t="str">
            <v xml:space="preserve">PWSIS-500-T999 </v>
          </cell>
          <cell r="B849" t="str">
            <v xml:space="preserve">Perf WS Fortran 5.0 Slim 1 SP </v>
          </cell>
          <cell r="C849">
            <v>4893</v>
          </cell>
          <cell r="D849" t="str">
            <v xml:space="preserve">B </v>
          </cell>
        </row>
        <row r="850">
          <cell r="A850" t="str">
            <v xml:space="preserve">PWSIS-500-T9U9 </v>
          </cell>
          <cell r="B850" t="str">
            <v xml:space="preserve">PerfWS Fortran 1-User SP Upgr </v>
          </cell>
          <cell r="C850">
            <v>1470</v>
          </cell>
          <cell r="D850" t="str">
            <v xml:space="preserve">B </v>
          </cell>
        </row>
        <row r="851">
          <cell r="A851" t="str">
            <v xml:space="preserve">PWSIS-500-TG99 </v>
          </cell>
          <cell r="B851" t="str">
            <v xml:space="preserve">Gold Perf WS Fortran 5 1-Lic S </v>
          </cell>
          <cell r="C851">
            <v>4893</v>
          </cell>
          <cell r="D851" t="str">
            <v xml:space="preserve">B </v>
          </cell>
        </row>
        <row r="852">
          <cell r="A852" t="str">
            <v xml:space="preserve">PWSMS-500-TG99 </v>
          </cell>
          <cell r="B852" t="str">
            <v xml:space="preserve">Gold Perf WS Fortran 5 Base SP </v>
          </cell>
          <cell r="C852">
            <v>7000</v>
          </cell>
          <cell r="D852" t="str">
            <v xml:space="preserve">B </v>
          </cell>
        </row>
        <row r="853">
          <cell r="A853" t="str">
            <v xml:space="preserve">PWSXI-500-T999 </v>
          </cell>
          <cell r="B853" t="str">
            <v xml:space="preserve">Perf WS Fortran 5.0 Slim 10 In </v>
          </cell>
          <cell r="C853">
            <v>41580</v>
          </cell>
          <cell r="D853" t="str">
            <v xml:space="preserve">B </v>
          </cell>
        </row>
        <row r="854">
          <cell r="A854" t="str">
            <v xml:space="preserve">PWSXI-500-T9U9 </v>
          </cell>
          <cell r="B854" t="str">
            <v xml:space="preserve">PerfWS Fortran 10-User In Upgr </v>
          </cell>
          <cell r="C854">
            <v>13874</v>
          </cell>
          <cell r="D854" t="str">
            <v xml:space="preserve">B </v>
          </cell>
        </row>
        <row r="855">
          <cell r="A855" t="str">
            <v xml:space="preserve">PWSXS-500-T999 </v>
          </cell>
          <cell r="B855" t="str">
            <v xml:space="preserve">Perf WS Fortran 5.0 Slim 10 SP </v>
          </cell>
          <cell r="C855">
            <v>41580</v>
          </cell>
          <cell r="D855" t="str">
            <v xml:space="preserve">B </v>
          </cell>
        </row>
        <row r="856">
          <cell r="A856" t="str">
            <v xml:space="preserve">PWSXS-500-T9U9 </v>
          </cell>
          <cell r="B856" t="str">
            <v xml:space="preserve">PerfWS Fortran 10-User SP Upgr </v>
          </cell>
          <cell r="C856">
            <v>13874</v>
          </cell>
          <cell r="D856" t="str">
            <v xml:space="preserve">B </v>
          </cell>
        </row>
        <row r="857">
          <cell r="A857" t="str">
            <v xml:space="preserve">PWSXS-500-TG99 </v>
          </cell>
          <cell r="B857" t="str">
            <v xml:space="preserve">Gold Perf WS Fortran 5.0 10 SP </v>
          </cell>
          <cell r="C857">
            <v>41580</v>
          </cell>
          <cell r="D857" t="str">
            <v xml:space="preserve">B </v>
          </cell>
        </row>
        <row r="858">
          <cell r="A858" t="str">
            <v xml:space="preserve">PWSYS-500-T999 </v>
          </cell>
          <cell r="B858" t="str">
            <v xml:space="preserve">Perf WS Fortran 5.0 Slim 25 SP </v>
          </cell>
          <cell r="C858">
            <v>97860</v>
          </cell>
          <cell r="D858" t="str">
            <v xml:space="preserve">B </v>
          </cell>
        </row>
        <row r="859">
          <cell r="A859" t="str">
            <v xml:space="preserve">PWSYS-500-TG99 </v>
          </cell>
          <cell r="B859" t="str">
            <v xml:space="preserve">Gold Perf WS Fortran 5.0 25 SP </v>
          </cell>
          <cell r="C859">
            <v>97860</v>
          </cell>
          <cell r="D859" t="str">
            <v xml:space="preserve">B </v>
          </cell>
        </row>
        <row r="860">
          <cell r="A860" t="str">
            <v xml:space="preserve">RJE-9.1-P </v>
          </cell>
          <cell r="B860" t="str">
            <v xml:space="preserve">SNA 3770/RJE 9.1, CD DOC </v>
          </cell>
          <cell r="C860">
            <v>3894</v>
          </cell>
          <cell r="D860" t="str">
            <v xml:space="preserve">B </v>
          </cell>
        </row>
        <row r="861">
          <cell r="A861" t="str">
            <v xml:space="preserve">RPCIS-100-999H </v>
          </cell>
          <cell r="B861" t="str">
            <v xml:space="preserve">KORE REALPC SW, CD DOC LIC </v>
          </cell>
          <cell r="C861">
            <v>107</v>
          </cell>
          <cell r="D861" t="str">
            <v>D</v>
          </cell>
        </row>
        <row r="862">
          <cell r="A862" t="str">
            <v xml:space="preserve">RPCXS-100-999H </v>
          </cell>
          <cell r="B862" t="str">
            <v xml:space="preserve">KORE REALPC SW, CD DOC 10 CC L </v>
          </cell>
          <cell r="C862">
            <v>911</v>
          </cell>
          <cell r="D862" t="str">
            <v>D</v>
          </cell>
        </row>
        <row r="863">
          <cell r="A863" t="str">
            <v xml:space="preserve">RPCYS-100-999H </v>
          </cell>
          <cell r="B863" t="str">
            <v xml:space="preserve">KORE REALPC SW, CD DOC 25 CC L </v>
          </cell>
          <cell r="C863">
            <v>2153</v>
          </cell>
          <cell r="D863" t="str">
            <v>D</v>
          </cell>
        </row>
        <row r="864">
          <cell r="A864" t="str">
            <v xml:space="preserve">S32-9.1-CD </v>
          </cell>
          <cell r="B864" t="str">
            <v xml:space="preserve">SNA 9.1, CD DOCS </v>
          </cell>
          <cell r="C864">
            <v>260</v>
          </cell>
          <cell r="D864" t="str">
            <v xml:space="preserve">D </v>
          </cell>
        </row>
        <row r="865">
          <cell r="A865" t="str">
            <v xml:space="preserve">S32-9.1-L128 </v>
          </cell>
          <cell r="B865" t="str">
            <v xml:space="preserve">SNA 9.1, 128 SESSION LIC </v>
          </cell>
          <cell r="C865">
            <v>20313</v>
          </cell>
          <cell r="D865" t="str">
            <v xml:space="preserve">B </v>
          </cell>
        </row>
        <row r="866">
          <cell r="A866" t="str">
            <v xml:space="preserve">S32-9.1-L256 </v>
          </cell>
          <cell r="B866" t="str">
            <v xml:space="preserve">SNA 9.1, 256 SESSION LIC </v>
          </cell>
          <cell r="C866">
            <v>30466</v>
          </cell>
          <cell r="D866" t="str">
            <v xml:space="preserve">B </v>
          </cell>
        </row>
        <row r="867">
          <cell r="A867" t="str">
            <v xml:space="preserve">S32-9.1-L64 </v>
          </cell>
          <cell r="B867" t="str">
            <v xml:space="preserve">SNA 9.1, 64 SESSION LIC </v>
          </cell>
          <cell r="C867">
            <v>12188</v>
          </cell>
          <cell r="D867" t="str">
            <v xml:space="preserve">B </v>
          </cell>
        </row>
        <row r="868">
          <cell r="A868" t="str">
            <v xml:space="preserve">S32-9.1-S </v>
          </cell>
          <cell r="B868" t="str">
            <v xml:space="preserve">SNA3270 9.1 GATEWAY, CD LIC </v>
          </cell>
          <cell r="C868">
            <v>3634</v>
          </cell>
          <cell r="D868" t="str">
            <v xml:space="preserve">B </v>
          </cell>
        </row>
        <row r="869">
          <cell r="A869" t="str">
            <v xml:space="preserve">S4IBI-200NI999 </v>
          </cell>
          <cell r="B869" t="str">
            <v xml:space="preserve">SlsISP 2.0 Esd Intel DM 4 CPU </v>
          </cell>
          <cell r="C869">
            <v>7794</v>
          </cell>
          <cell r="D869" t="str">
            <v xml:space="preserve">B </v>
          </cell>
        </row>
        <row r="870">
          <cell r="A870" t="str">
            <v xml:space="preserve">S4IBI-200WI999 </v>
          </cell>
          <cell r="B870" t="str">
            <v xml:space="preserve">SlsISP 2.0 Esd Intel Gb 4 CPU </v>
          </cell>
          <cell r="C870">
            <v>7794</v>
          </cell>
          <cell r="D870" t="str">
            <v xml:space="preserve">B </v>
          </cell>
        </row>
        <row r="871">
          <cell r="A871" t="str">
            <v xml:space="preserve">S4IBS-200NI999 </v>
          </cell>
          <cell r="B871" t="str">
            <v xml:space="preserve">SlsISP 2.0 Esd SPC DM 4 CPU </v>
          </cell>
          <cell r="C871">
            <v>7794</v>
          </cell>
          <cell r="D871" t="str">
            <v xml:space="preserve">B </v>
          </cell>
        </row>
        <row r="872">
          <cell r="A872" t="str">
            <v xml:space="preserve">S4IBS-200WI999 </v>
          </cell>
          <cell r="B872" t="str">
            <v xml:space="preserve">SlsISP 2.0 Esd SPC Gb 4 CPU </v>
          </cell>
          <cell r="C872">
            <v>7794</v>
          </cell>
          <cell r="D872" t="str">
            <v xml:space="preserve">B </v>
          </cell>
        </row>
        <row r="873">
          <cell r="A873" t="str">
            <v xml:space="preserve">S4IC9-200-I999 </v>
          </cell>
          <cell r="B873" t="str">
            <v xml:space="preserve">SlsISP 2.0 +100 RTU 4 CPU </v>
          </cell>
          <cell r="C873">
            <v>467610</v>
          </cell>
          <cell r="D873" t="str">
            <v xml:space="preserve">B </v>
          </cell>
        </row>
        <row r="874">
          <cell r="A874" t="str">
            <v xml:space="preserve">S4ID9-200-F999 </v>
          </cell>
          <cell r="B874" t="str">
            <v xml:space="preserve">SlsISP 2.0 Documentation </v>
          </cell>
          <cell r="C874">
            <v>195</v>
          </cell>
          <cell r="D874" t="str">
            <v xml:space="preserve">B </v>
          </cell>
        </row>
        <row r="875">
          <cell r="A875" t="str">
            <v xml:space="preserve">S4II9-200-C999 </v>
          </cell>
          <cell r="B875" t="str">
            <v xml:space="preserve">SlsISP 2.0 1 RTU 64 CPU </v>
          </cell>
          <cell r="C875">
            <v>43316</v>
          </cell>
          <cell r="D875" t="str">
            <v xml:space="preserve">B </v>
          </cell>
        </row>
        <row r="876">
          <cell r="A876" t="str">
            <v xml:space="preserve">S4II9-200-I999 </v>
          </cell>
          <cell r="B876" t="str">
            <v xml:space="preserve">SlsISP 2.0 RTU inc. IP SVC </v>
          </cell>
          <cell r="C876">
            <v>774</v>
          </cell>
          <cell r="D876" t="str">
            <v xml:space="preserve">B </v>
          </cell>
        </row>
        <row r="877">
          <cell r="A877" t="str">
            <v xml:space="preserve">S4II9-200-L999 </v>
          </cell>
          <cell r="B877" t="str">
            <v xml:space="preserve">SlsISP 2.0 1 RTU 32 CPU </v>
          </cell>
          <cell r="C877">
            <v>24154</v>
          </cell>
          <cell r="D877" t="str">
            <v xml:space="preserve">B </v>
          </cell>
        </row>
        <row r="878">
          <cell r="A878" t="str">
            <v xml:space="preserve">S4II9-200-X999 </v>
          </cell>
          <cell r="B878" t="str">
            <v xml:space="preserve">SlsISP 2.0 1 RTU 8 CPU </v>
          </cell>
          <cell r="C878">
            <v>4680</v>
          </cell>
          <cell r="D878" t="str">
            <v xml:space="preserve">B </v>
          </cell>
        </row>
        <row r="879">
          <cell r="A879" t="str">
            <v xml:space="preserve">S4II9-200-Y999 </v>
          </cell>
          <cell r="B879" t="str">
            <v xml:space="preserve">SlsISP 2.0 1 RTU 16 CPU </v>
          </cell>
          <cell r="C879">
            <v>12168</v>
          </cell>
          <cell r="D879" t="str">
            <v xml:space="preserve">B </v>
          </cell>
        </row>
        <row r="880">
          <cell r="A880" t="str">
            <v xml:space="preserve">S4IMI-200NI999 </v>
          </cell>
          <cell r="B880" t="str">
            <v xml:space="preserve">SlsISP 2.0 Esd SPC Dom 4 CPU </v>
          </cell>
          <cell r="C880">
            <v>7794</v>
          </cell>
          <cell r="D880" t="str">
            <v xml:space="preserve">B </v>
          </cell>
        </row>
        <row r="881">
          <cell r="A881" t="str">
            <v xml:space="preserve">S4IMI-200WI999 </v>
          </cell>
          <cell r="B881" t="str">
            <v xml:space="preserve">SlsISP 2.0 Esd SPC Gbl 4 CPU </v>
          </cell>
          <cell r="C881">
            <v>7794</v>
          </cell>
          <cell r="D881" t="str">
            <v xml:space="preserve">B </v>
          </cell>
        </row>
        <row r="882">
          <cell r="A882" t="str">
            <v xml:space="preserve">S4IMS-200NI999 </v>
          </cell>
          <cell r="B882" t="str">
            <v xml:space="preserve">S4I2.0 CD, 1RTU 1-4 CPU,Dom, S </v>
          </cell>
          <cell r="C882">
            <v>7794</v>
          </cell>
          <cell r="D882" t="str">
            <v xml:space="preserve">B </v>
          </cell>
        </row>
        <row r="883">
          <cell r="A883" t="str">
            <v xml:space="preserve">S4IMS-200WI999 </v>
          </cell>
          <cell r="B883" t="str">
            <v xml:space="preserve">SlsISP 2.0 CD SPC Gbl 4 CPU </v>
          </cell>
          <cell r="C883">
            <v>7794</v>
          </cell>
          <cell r="D883" t="str">
            <v xml:space="preserve">B </v>
          </cell>
        </row>
        <row r="884">
          <cell r="A884" t="str">
            <v xml:space="preserve">S4IX9-200-I999 </v>
          </cell>
          <cell r="B884" t="str">
            <v xml:space="preserve">SlsISP 2.0 +10 RTU 4 CPU </v>
          </cell>
          <cell r="C884">
            <v>62348</v>
          </cell>
          <cell r="D884" t="str">
            <v xml:space="preserve">B </v>
          </cell>
        </row>
        <row r="885">
          <cell r="A885" t="str">
            <v xml:space="preserve">S4IY9-200-I999 </v>
          </cell>
          <cell r="B885" t="str">
            <v xml:space="preserve">SlsISP 2.0 +25 RTU 4 CPU </v>
          </cell>
          <cell r="C885">
            <v>136383</v>
          </cell>
          <cell r="D885" t="str">
            <v xml:space="preserve">B </v>
          </cell>
        </row>
        <row r="886">
          <cell r="A886" t="str">
            <v xml:space="preserve">SBAIS-100-9999 </v>
          </cell>
          <cell r="B886" t="str">
            <v xml:space="preserve">SUW BANDWIDTH ALLOC 1.0, LIC </v>
          </cell>
          <cell r="C886">
            <v>6993</v>
          </cell>
          <cell r="D886" t="str">
            <v xml:space="preserve">B </v>
          </cell>
        </row>
        <row r="887">
          <cell r="A887" t="str">
            <v xml:space="preserve">SBAM9-100-9999 </v>
          </cell>
          <cell r="B887" t="str">
            <v xml:space="preserve">SW BANDWIDTH ALLOC 1.0, CD DOC </v>
          </cell>
          <cell r="C887">
            <v>140</v>
          </cell>
          <cell r="D887" t="str">
            <v xml:space="preserve">B </v>
          </cell>
        </row>
        <row r="888">
          <cell r="A888" t="str">
            <v xml:space="preserve">SBAXS-100-9999 </v>
          </cell>
          <cell r="B888" t="str">
            <v xml:space="preserve">SW BANDWIDTH ALLOC 1.0, 10LIC </v>
          </cell>
          <cell r="C888">
            <v>41930</v>
          </cell>
          <cell r="D888" t="str">
            <v xml:space="preserve">B </v>
          </cell>
        </row>
        <row r="889">
          <cell r="A889" t="str">
            <v xml:space="preserve">SCSC9-100-9999 </v>
          </cell>
          <cell r="B889" t="str">
            <v xml:space="preserve">Calendar Svr 1.0 1000 Clients </v>
          </cell>
          <cell r="C889">
            <v>35700</v>
          </cell>
          <cell r="D889" t="str">
            <v xml:space="preserve">B </v>
          </cell>
        </row>
        <row r="890">
          <cell r="A890" t="str">
            <v xml:space="preserve">SCSD9-100WW999 </v>
          </cell>
          <cell r="B890" t="str">
            <v xml:space="preserve">Calendar Server 1.0 Doc. </v>
          </cell>
          <cell r="C890">
            <v>210</v>
          </cell>
          <cell r="D890" t="str">
            <v xml:space="preserve">D </v>
          </cell>
        </row>
        <row r="891">
          <cell r="A891" t="str">
            <v xml:space="preserve">SCSE9-100-9999 </v>
          </cell>
          <cell r="B891" t="str">
            <v xml:space="preserve">Calendar Svr 1.0 2500 Clients </v>
          </cell>
          <cell r="C891">
            <v>87500</v>
          </cell>
          <cell r="D891" t="str">
            <v xml:space="preserve">B </v>
          </cell>
        </row>
        <row r="892">
          <cell r="A892" t="str">
            <v xml:space="preserve">SCSF9-100-9999 </v>
          </cell>
          <cell r="B892" t="str">
            <v xml:space="preserve">Calendar Svr 1.0 5000 Clients </v>
          </cell>
          <cell r="C892">
            <v>164500</v>
          </cell>
          <cell r="D892" t="str">
            <v xml:space="preserve">B </v>
          </cell>
        </row>
        <row r="893">
          <cell r="A893" t="str">
            <v xml:space="preserve">SCSG9-100-9999 </v>
          </cell>
          <cell r="B893" t="str">
            <v xml:space="preserve">Calendar Svr 1.0 10,000 Client </v>
          </cell>
          <cell r="C893">
            <v>315000</v>
          </cell>
          <cell r="D893" t="str">
            <v xml:space="preserve">B </v>
          </cell>
        </row>
        <row r="894">
          <cell r="A894" t="str">
            <v xml:space="preserve">SCSH9-100-9999 </v>
          </cell>
          <cell r="B894" t="str">
            <v xml:space="preserve">Calendar Svr 1.0 25,000 Client </v>
          </cell>
          <cell r="C894">
            <v>770000</v>
          </cell>
          <cell r="D894" t="str">
            <v xml:space="preserve">B </v>
          </cell>
        </row>
        <row r="895">
          <cell r="A895" t="str">
            <v xml:space="preserve">SCSJ9-100-9999 </v>
          </cell>
          <cell r="B895" t="str">
            <v xml:space="preserve">Calendar Svr 1.0 50,000 Client </v>
          </cell>
          <cell r="C895">
            <v>1400000</v>
          </cell>
          <cell r="D895" t="str">
            <v xml:space="preserve">B </v>
          </cell>
        </row>
        <row r="896">
          <cell r="A896" t="str">
            <v xml:space="preserve">SCSK9-100-9999 </v>
          </cell>
          <cell r="B896" t="str">
            <v xml:space="preserve">Calendar Svr 1.0 100,000 Clt </v>
          </cell>
          <cell r="C896">
            <v>2380000</v>
          </cell>
          <cell r="D896" t="str">
            <v xml:space="preserve">B </v>
          </cell>
        </row>
        <row r="897">
          <cell r="A897" t="str">
            <v xml:space="preserve">SCSL9-100-9999 </v>
          </cell>
          <cell r="B897" t="str">
            <v xml:space="preserve">Calendar Server 1.0 500 Client </v>
          </cell>
          <cell r="C897">
            <v>22050</v>
          </cell>
          <cell r="D897" t="str">
            <v xml:space="preserve">B </v>
          </cell>
        </row>
        <row r="898">
          <cell r="A898" t="str">
            <v xml:space="preserve">SCSM9-100WW999 </v>
          </cell>
          <cell r="B898" t="str">
            <v xml:space="preserve">Calendar Server 1.0 Media </v>
          </cell>
          <cell r="C898">
            <v>105</v>
          </cell>
          <cell r="D898" t="str">
            <v xml:space="preserve">D </v>
          </cell>
        </row>
        <row r="899">
          <cell r="A899" t="str">
            <v xml:space="preserve">SCSN9-100-9999 </v>
          </cell>
          <cell r="B899" t="str">
            <v xml:space="preserve">Calendar Svr 1.0 250K Clients </v>
          </cell>
          <cell r="C899">
            <v>5600000</v>
          </cell>
          <cell r="D899" t="str">
            <v xml:space="preserve">B </v>
          </cell>
        </row>
        <row r="900">
          <cell r="A900" t="str">
            <v xml:space="preserve">SCSP9-100-9999 </v>
          </cell>
          <cell r="B900" t="str">
            <v xml:space="preserve">Calendar Svr 1.0 500K Clients </v>
          </cell>
          <cell r="C900">
            <v>10150000</v>
          </cell>
          <cell r="D900" t="str">
            <v xml:space="preserve">B </v>
          </cell>
        </row>
        <row r="901">
          <cell r="A901" t="str">
            <v xml:space="preserve">SCST9-100-9999 </v>
          </cell>
          <cell r="B901" t="str">
            <v xml:space="preserve">Calendar Svr 1.0 7500 Clients </v>
          </cell>
          <cell r="C901">
            <v>241500</v>
          </cell>
          <cell r="D901" t="str">
            <v xml:space="preserve">B </v>
          </cell>
        </row>
        <row r="902">
          <cell r="A902" t="str">
            <v xml:space="preserve">SCSU9-100-9999 </v>
          </cell>
          <cell r="B902" t="str">
            <v xml:space="preserve">Calendar Svr 1.0 75,000 Client </v>
          </cell>
          <cell r="C902">
            <v>1890000</v>
          </cell>
          <cell r="D902" t="str">
            <v xml:space="preserve">B </v>
          </cell>
        </row>
        <row r="903">
          <cell r="A903" t="str">
            <v xml:space="preserve">SCSV9-100-9999 </v>
          </cell>
          <cell r="B903" t="str">
            <v xml:space="preserve">Calendar Server 1.0 50 Clients </v>
          </cell>
          <cell r="C903">
            <v>2450</v>
          </cell>
          <cell r="D903" t="str">
            <v xml:space="preserve">B </v>
          </cell>
        </row>
        <row r="904">
          <cell r="A904" t="str">
            <v xml:space="preserve">SCSV9-100WW999 </v>
          </cell>
          <cell r="B904" t="str">
            <v xml:space="preserve">Calendar Svr 1.0 Base Pack </v>
          </cell>
          <cell r="C904">
            <v>2450</v>
          </cell>
          <cell r="D904" t="str">
            <v xml:space="preserve">B </v>
          </cell>
        </row>
        <row r="905">
          <cell r="A905" t="str">
            <v xml:space="preserve">SCSX9-100-9999 </v>
          </cell>
          <cell r="B905" t="str">
            <v xml:space="preserve">Calendar Server 1.0 100 Client </v>
          </cell>
          <cell r="C905">
            <v>4900</v>
          </cell>
          <cell r="D905" t="str">
            <v xml:space="preserve">B </v>
          </cell>
        </row>
        <row r="906">
          <cell r="A906" t="str">
            <v xml:space="preserve">SDK-2.5.1-P </v>
          </cell>
          <cell r="B906" t="str">
            <v xml:space="preserve">SOL 2.5.1 DEV KIT, CD DOC LI </v>
          </cell>
          <cell r="C906">
            <v>644</v>
          </cell>
          <cell r="D906" t="str">
            <v xml:space="preserve">B </v>
          </cell>
        </row>
        <row r="907">
          <cell r="A907" t="str">
            <v xml:space="preserve">SDS-4.1-DOC </v>
          </cell>
          <cell r="B907" t="str">
            <v xml:space="preserve">DISKSUITE 4.1 DOCS </v>
          </cell>
          <cell r="C907">
            <v>210</v>
          </cell>
          <cell r="D907" t="str">
            <v xml:space="preserve">B </v>
          </cell>
        </row>
        <row r="908">
          <cell r="A908" t="str">
            <v xml:space="preserve">SDS-4.1-P </v>
          </cell>
          <cell r="B908" t="str">
            <v xml:space="preserve">DISKSUITE 4.1, CD DOC LI </v>
          </cell>
          <cell r="C908">
            <v>1995</v>
          </cell>
          <cell r="D908" t="str">
            <v xml:space="preserve">B </v>
          </cell>
        </row>
        <row r="909">
          <cell r="A909" t="str">
            <v xml:space="preserve">SDS-4.1-PU </v>
          </cell>
          <cell r="B909" t="str">
            <v xml:space="preserve">UG DISKSUITE 4.1, CD DOC LI </v>
          </cell>
          <cell r="C909">
            <v>700</v>
          </cell>
          <cell r="D909" t="str">
            <v xml:space="preserve">B </v>
          </cell>
        </row>
        <row r="910">
          <cell r="A910" t="str">
            <v xml:space="preserve">SDSC9-310-9999 </v>
          </cell>
          <cell r="B910" t="str">
            <v xml:space="preserve">SUNDS3.1, 1 RTU 100K ENTRIES </v>
          </cell>
          <cell r="C910">
            <v>10335</v>
          </cell>
          <cell r="D910" t="str">
            <v xml:space="preserve">B </v>
          </cell>
        </row>
        <row r="911">
          <cell r="A911" t="str">
            <v xml:space="preserve">SDSD9-310-9999 </v>
          </cell>
          <cell r="B911" t="str">
            <v xml:space="preserve">SUNDS3.1, DOCUMENTATION ONLY </v>
          </cell>
          <cell r="C911">
            <v>195</v>
          </cell>
          <cell r="D911" t="str">
            <v xml:space="preserve">B </v>
          </cell>
        </row>
        <row r="912">
          <cell r="A912" t="str">
            <v xml:space="preserve">SDSG9-310-9999 </v>
          </cell>
          <cell r="B912" t="str">
            <v xml:space="preserve">SUNDS3.1, 1 RTU 1M ENTRIES </v>
          </cell>
          <cell r="C912">
            <v>64935</v>
          </cell>
          <cell r="D912" t="str">
            <v xml:space="preserve">B </v>
          </cell>
        </row>
        <row r="913">
          <cell r="A913" t="str">
            <v xml:space="preserve">SDSX9-310-9999 </v>
          </cell>
          <cell r="B913" t="str">
            <v xml:space="preserve">SUNDS3.1, 1 RTU 10K ENTRIES </v>
          </cell>
          <cell r="C913">
            <v>1294</v>
          </cell>
          <cell r="D913" t="str">
            <v xml:space="preserve">B </v>
          </cell>
        </row>
        <row r="914">
          <cell r="A914" t="str">
            <v xml:space="preserve">SFMMS-200-D999 </v>
          </cell>
          <cell r="B914" t="str">
            <v xml:space="preserve">SunForum Media Kit </v>
          </cell>
          <cell r="C914">
            <v>35</v>
          </cell>
          <cell r="D914" t="str">
            <v xml:space="preserve">B </v>
          </cell>
        </row>
        <row r="915">
          <cell r="A915" t="str">
            <v xml:space="preserve">SG-ARY002A-0G </v>
          </cell>
          <cell r="B915" t="str">
            <v xml:space="preserve">A7000 CONTROLLER, DBL DRAWER </v>
          </cell>
          <cell r="C915">
            <v>216000</v>
          </cell>
          <cell r="D915" t="str">
            <v xml:space="preserve">A </v>
          </cell>
        </row>
        <row r="916">
          <cell r="A916" t="str">
            <v xml:space="preserve">SG-ARY132A-16GR4 </v>
          </cell>
          <cell r="B916" t="str">
            <v xml:space="preserve">RACKMOUNTABLE D1000 W/ 4*4GB </v>
          </cell>
          <cell r="C916">
            <v>14273</v>
          </cell>
          <cell r="D916" t="str">
            <v xml:space="preserve">H </v>
          </cell>
        </row>
        <row r="917">
          <cell r="A917" t="str">
            <v xml:space="preserve">SG-ARY134A-36GR4 </v>
          </cell>
          <cell r="B917" t="str">
            <v xml:space="preserve">36GB STOREDGE D1000 RACK </v>
          </cell>
          <cell r="C917">
            <v>15113</v>
          </cell>
          <cell r="D917" t="str">
            <v xml:space="preserve">H </v>
          </cell>
        </row>
        <row r="918">
          <cell r="A918" t="str">
            <v xml:space="preserve">SG-ARY134A-36GR5 </v>
          </cell>
          <cell r="B918" t="str">
            <v xml:space="preserve">36GB STOREDGE D1000 RACK </v>
          </cell>
          <cell r="C918">
            <v>15813</v>
          </cell>
          <cell r="D918" t="str">
            <v xml:space="preserve">H </v>
          </cell>
        </row>
        <row r="919">
          <cell r="A919" t="str">
            <v xml:space="preserve">SG-ARY135A-72GR5 </v>
          </cell>
          <cell r="B919" t="str">
            <v xml:space="preserve">72GB STOREDGE A1000 RACK </v>
          </cell>
          <cell r="C919">
            <v>27853</v>
          </cell>
          <cell r="D919" t="str">
            <v xml:space="preserve">H </v>
          </cell>
        </row>
        <row r="920">
          <cell r="A920" t="str">
            <v xml:space="preserve">SG-ARY136A-72GR5 </v>
          </cell>
          <cell r="B920" t="str">
            <v xml:space="preserve">RACK MOUNTABLE D1000 W/ 4X18GB </v>
          </cell>
          <cell r="C920">
            <v>22253</v>
          </cell>
          <cell r="D920" t="str">
            <v xml:space="preserve">H </v>
          </cell>
        </row>
        <row r="921">
          <cell r="A921" t="str">
            <v xml:space="preserve">SG-ARY351A-180G </v>
          </cell>
          <cell r="B921" t="str">
            <v xml:space="preserve">A3500 W/2 CONT.,5 TRAYS,18GBDR </v>
          </cell>
          <cell r="C921">
            <v>143710</v>
          </cell>
          <cell r="D921" t="str">
            <v xml:space="preserve">A </v>
          </cell>
        </row>
        <row r="922">
          <cell r="A922" t="str">
            <v xml:space="preserve">SG-ARY353A-360G </v>
          </cell>
          <cell r="B922" t="str">
            <v xml:space="preserve">A3500 W/4 CONT.,7 TRAYS,18GBDR </v>
          </cell>
          <cell r="C922">
            <v>242200</v>
          </cell>
          <cell r="D922" t="str">
            <v xml:space="preserve">A </v>
          </cell>
        </row>
        <row r="923">
          <cell r="A923" t="str">
            <v xml:space="preserve">SG-ARY360A-90G </v>
          </cell>
          <cell r="B923" t="str">
            <v xml:space="preserve">A3500 1 CONT/5 TRAYS/9GB(10K) </v>
          </cell>
          <cell r="C923">
            <v>122010</v>
          </cell>
          <cell r="D923" t="str">
            <v xml:space="preserve">A </v>
          </cell>
        </row>
        <row r="924">
          <cell r="A924" t="str">
            <v xml:space="preserve">SG-ARY362A-180G </v>
          </cell>
          <cell r="B924" t="str">
            <v xml:space="preserve">A3500 2 CONT/7 TRAYS/9GB(10K) </v>
          </cell>
          <cell r="C924">
            <v>198800</v>
          </cell>
          <cell r="D924" t="str">
            <v xml:space="preserve">A </v>
          </cell>
        </row>
        <row r="925">
          <cell r="A925" t="str">
            <v xml:space="preserve">SG-ARY366A-72G </v>
          </cell>
          <cell r="B925" t="str">
            <v xml:space="preserve">A3500 1 CONT/2 TRAYS/9GB(10K) </v>
          </cell>
          <cell r="C925">
            <v>72590</v>
          </cell>
          <cell r="D925" t="str">
            <v xml:space="preserve">A </v>
          </cell>
        </row>
        <row r="926">
          <cell r="A926" t="str">
            <v xml:space="preserve">SG-ARY511A-127G </v>
          </cell>
          <cell r="B926" t="str">
            <v xml:space="preserve">127GB SUN STOREDGE A5000 </v>
          </cell>
          <cell r="C926">
            <v>88200</v>
          </cell>
          <cell r="D926" t="str">
            <v xml:space="preserve">A </v>
          </cell>
        </row>
        <row r="927">
          <cell r="A927" t="str">
            <v xml:space="preserve">SG-ARY512A-127GR4 </v>
          </cell>
          <cell r="B927" t="str">
            <v xml:space="preserve">127GB SUN STOREDGE A5000 </v>
          </cell>
          <cell r="C927">
            <v>88200</v>
          </cell>
          <cell r="D927" t="str">
            <v xml:space="preserve">A </v>
          </cell>
        </row>
        <row r="928">
          <cell r="A928" t="str">
            <v xml:space="preserve">SG-ARY521A-200G </v>
          </cell>
          <cell r="B928" t="str">
            <v xml:space="preserve">200GB Sun StorEdge A5200 </v>
          </cell>
          <cell r="C928">
            <v>132300</v>
          </cell>
          <cell r="D928" t="str">
            <v xml:space="preserve">A </v>
          </cell>
        </row>
        <row r="929">
          <cell r="A929" t="str">
            <v xml:space="preserve">SG-ARY522A-200G </v>
          </cell>
          <cell r="B929" t="str">
            <v xml:space="preserve">200GB Sun StorEdge A5200 </v>
          </cell>
          <cell r="C929">
            <v>132300</v>
          </cell>
          <cell r="D929" t="str">
            <v xml:space="preserve">A </v>
          </cell>
        </row>
        <row r="930">
          <cell r="A930" t="str">
            <v xml:space="preserve">SG-ARY531A-254G </v>
          </cell>
          <cell r="B930" t="str">
            <v xml:space="preserve">254GB Sun StorEdge A5100 </v>
          </cell>
          <cell r="C930">
            <v>88060</v>
          </cell>
          <cell r="D930" t="str">
            <v xml:space="preserve">A </v>
          </cell>
        </row>
        <row r="931">
          <cell r="A931" t="str">
            <v xml:space="preserve">SG-ARY532A-254G </v>
          </cell>
          <cell r="B931" t="str">
            <v xml:space="preserve">254GB Sun StorEdge A5100 </v>
          </cell>
          <cell r="C931">
            <v>88060</v>
          </cell>
          <cell r="D931" t="str">
            <v xml:space="preserve">A </v>
          </cell>
        </row>
        <row r="932">
          <cell r="A932" t="str">
            <v xml:space="preserve">SG-DSK010A-9G </v>
          </cell>
          <cell r="B932" t="str">
            <v xml:space="preserve">9.1GB/10000RPM DISK UNIPACK </v>
          </cell>
          <cell r="C932">
            <v>1694</v>
          </cell>
          <cell r="D932" t="str">
            <v xml:space="preserve">H </v>
          </cell>
        </row>
        <row r="933">
          <cell r="A933" t="str">
            <v xml:space="preserve">SG-XDSK010A-18G </v>
          </cell>
          <cell r="B933" t="str">
            <v xml:space="preserve">18.2GB/10000RPM DISK UNIPACK </v>
          </cell>
          <cell r="C933">
            <v>1800</v>
          </cell>
          <cell r="D933" t="str">
            <v xml:space="preserve">H </v>
          </cell>
        </row>
        <row r="934">
          <cell r="A934" t="str">
            <v xml:space="preserve">SG-LIB8MMC-400GR5 </v>
          </cell>
          <cell r="B934" t="str">
            <v xml:space="preserve">STOREDGE L400 8MM 1DR EXP RACK </v>
          </cell>
          <cell r="C934">
            <v>17500</v>
          </cell>
          <cell r="D934" t="str">
            <v xml:space="preserve">H </v>
          </cell>
        </row>
        <row r="935">
          <cell r="A935" t="str">
            <v xml:space="preserve">SG-LIBDLT2-280GR5 </v>
          </cell>
          <cell r="B935" t="str">
            <v xml:space="preserve">TAPE 280/560GB DLT7000 RACKMNT </v>
          </cell>
          <cell r="C935">
            <v>21700</v>
          </cell>
          <cell r="D935" t="str">
            <v xml:space="preserve">H </v>
          </cell>
        </row>
        <row r="936">
          <cell r="A936" t="str">
            <v xml:space="preserve">SG-LIBDLT4R-1TBR5 </v>
          </cell>
          <cell r="B936" t="str">
            <v xml:space="preserve">STOREDGE L1000 4 TAPE RACKMNT </v>
          </cell>
          <cell r="C936">
            <v>91000</v>
          </cell>
          <cell r="D936" t="str">
            <v xml:space="preserve">H </v>
          </cell>
        </row>
        <row r="937">
          <cell r="A937" t="str">
            <v xml:space="preserve">SG-XARY030A </v>
          </cell>
          <cell r="B937" t="str">
            <v xml:space="preserve">72" STOREDGE EXPANSION RACK </v>
          </cell>
          <cell r="C937">
            <v>10500</v>
          </cell>
          <cell r="D937" t="str">
            <v xml:space="preserve">A </v>
          </cell>
        </row>
        <row r="938">
          <cell r="A938" t="str">
            <v xml:space="preserve">SG-XARY125A-109G </v>
          </cell>
          <cell r="B938" t="str">
            <v xml:space="preserve">109GB STOREDGE D1000 </v>
          </cell>
          <cell r="C938">
            <v>32053</v>
          </cell>
          <cell r="D938" t="str">
            <v xml:space="preserve">H </v>
          </cell>
        </row>
        <row r="939">
          <cell r="A939" t="str">
            <v xml:space="preserve">SG-XARY126A-144G </v>
          </cell>
          <cell r="B939" t="str">
            <v xml:space="preserve">144GB STOREDGE A1000 </v>
          </cell>
          <cell r="C939">
            <v>42413</v>
          </cell>
          <cell r="D939" t="str">
            <v xml:space="preserve">H </v>
          </cell>
        </row>
        <row r="940">
          <cell r="A940" t="str">
            <v xml:space="preserve">SG-XARY126A-72G </v>
          </cell>
          <cell r="B940" t="str">
            <v xml:space="preserve">72GB STOREDGE A1000 </v>
          </cell>
          <cell r="C940">
            <v>27853</v>
          </cell>
          <cell r="D940" t="str">
            <v xml:space="preserve">H </v>
          </cell>
        </row>
        <row r="941">
          <cell r="A941" t="str">
            <v xml:space="preserve">SG-XARY127A-144G </v>
          </cell>
          <cell r="B941" t="str">
            <v xml:space="preserve">144GB STOREDGE D1000 </v>
          </cell>
          <cell r="C941">
            <v>36813</v>
          </cell>
          <cell r="D941" t="str">
            <v xml:space="preserve">H </v>
          </cell>
        </row>
        <row r="942">
          <cell r="A942" t="str">
            <v xml:space="preserve">SG-XARY127A-72G </v>
          </cell>
          <cell r="B942" t="str">
            <v xml:space="preserve">72GB STOREDGE D1000 </v>
          </cell>
          <cell r="C942">
            <v>22253</v>
          </cell>
          <cell r="D942" t="str">
            <v xml:space="preserve">H </v>
          </cell>
        </row>
        <row r="943">
          <cell r="A943" t="str">
            <v xml:space="preserve">SG-XARY135A-72G </v>
          </cell>
          <cell r="B943" t="str">
            <v xml:space="preserve">72GB STOREDGE A1000 FOR RACK </v>
          </cell>
          <cell r="C943">
            <v>27853</v>
          </cell>
          <cell r="D943" t="str">
            <v xml:space="preserve">H </v>
          </cell>
        </row>
        <row r="944">
          <cell r="A944" t="str">
            <v xml:space="preserve">SG-XARY136A-72G </v>
          </cell>
          <cell r="B944" t="str">
            <v xml:space="preserve">72GB STOREDGE D1000 FOR RACK </v>
          </cell>
          <cell r="C944">
            <v>22253</v>
          </cell>
          <cell r="D944" t="str">
            <v xml:space="preserve">H </v>
          </cell>
        </row>
        <row r="945">
          <cell r="A945" t="str">
            <v xml:space="preserve">SG-XARY144A-109G </v>
          </cell>
          <cell r="B945" t="str">
            <v xml:space="preserve">109GB STOREDGE A1000(10K RPM) </v>
          </cell>
          <cell r="C945">
            <v>32613</v>
          </cell>
          <cell r="D945" t="str">
            <v xml:space="preserve">H </v>
          </cell>
        </row>
        <row r="946">
          <cell r="A946" t="str">
            <v xml:space="preserve">SG-XARY144A-36G </v>
          </cell>
          <cell r="B946" t="str">
            <v xml:space="preserve">36GB STOREDGE A1000(10K RPM) </v>
          </cell>
          <cell r="C946">
            <v>18333</v>
          </cell>
          <cell r="D946" t="str">
            <v xml:space="preserve">H </v>
          </cell>
        </row>
        <row r="947">
          <cell r="A947" t="str">
            <v xml:space="preserve">SG-XARY145A-109G </v>
          </cell>
          <cell r="B947" t="str">
            <v xml:space="preserve">109GB STOREDGE D1000(10K RPM) </v>
          </cell>
          <cell r="C947">
            <v>29113</v>
          </cell>
          <cell r="D947" t="str">
            <v xml:space="preserve">H </v>
          </cell>
        </row>
        <row r="948">
          <cell r="A948" t="str">
            <v xml:space="preserve">SG-XARY145A-36G </v>
          </cell>
          <cell r="B948" t="str">
            <v xml:space="preserve">36GB STOREDGE D1000(10K RPM) </v>
          </cell>
          <cell r="C948">
            <v>14833</v>
          </cell>
          <cell r="D948" t="str">
            <v xml:space="preserve">H </v>
          </cell>
        </row>
        <row r="949">
          <cell r="A949" t="str">
            <v xml:space="preserve">SG-XARY146A-36G </v>
          </cell>
          <cell r="B949" t="str">
            <v xml:space="preserve">36GB A1000 FOR RACK(10K RPM) </v>
          </cell>
          <cell r="C949">
            <v>18333</v>
          </cell>
          <cell r="D949" t="str">
            <v xml:space="preserve">H </v>
          </cell>
        </row>
        <row r="950">
          <cell r="A950" t="str">
            <v xml:space="preserve">SG-XARY147A-36G </v>
          </cell>
          <cell r="B950" t="str">
            <v xml:space="preserve">36GB D1000 FOR RACK(10K RPM) </v>
          </cell>
          <cell r="C950">
            <v>13643</v>
          </cell>
          <cell r="D950" t="str">
            <v xml:space="preserve">H </v>
          </cell>
        </row>
        <row r="951">
          <cell r="A951" t="str">
            <v xml:space="preserve">SG-XARY154A-72G </v>
          </cell>
          <cell r="B951" t="str">
            <v xml:space="preserve">72GB D1000 FOR RACK(10K RPM) </v>
          </cell>
          <cell r="C951">
            <v>11940</v>
          </cell>
          <cell r="D951" t="str">
            <v xml:space="preserve">H </v>
          </cell>
        </row>
        <row r="952">
          <cell r="A952" t="str">
            <v xml:space="preserve">SG-XARY155A-72G </v>
          </cell>
          <cell r="B952" t="str">
            <v xml:space="preserve">72GB A1000 FOR RACK(10K RPM) </v>
          </cell>
          <cell r="C952">
            <v>17138</v>
          </cell>
          <cell r="D952" t="str">
            <v xml:space="preserve">H </v>
          </cell>
        </row>
        <row r="953">
          <cell r="A953" t="str">
            <v xml:space="preserve">SG-XARY351A-180G </v>
          </cell>
          <cell r="B953" t="str">
            <v xml:space="preserve">A3500 2 CONT/5 TRAYS/18GB </v>
          </cell>
          <cell r="C953">
            <v>143710</v>
          </cell>
          <cell r="D953" t="str">
            <v xml:space="preserve">A </v>
          </cell>
        </row>
        <row r="954">
          <cell r="A954" t="str">
            <v xml:space="preserve">SG-XARY353A-1008G </v>
          </cell>
          <cell r="B954" t="str">
            <v xml:space="preserve">A3500 4 CONT/7 TRAYS/18GB </v>
          </cell>
          <cell r="C954">
            <v>343560</v>
          </cell>
          <cell r="D954" t="str">
            <v xml:space="preserve">A </v>
          </cell>
        </row>
        <row r="955">
          <cell r="A955" t="str">
            <v xml:space="preserve">SG-XARY353A-360G </v>
          </cell>
          <cell r="B955" t="str">
            <v xml:space="preserve">A3500 2 CONT/7 TRAYS/18GB </v>
          </cell>
          <cell r="C955">
            <v>242200</v>
          </cell>
          <cell r="D955" t="str">
            <v xml:space="preserve">A </v>
          </cell>
        </row>
        <row r="956">
          <cell r="A956" t="str">
            <v xml:space="preserve">SG-XARY355A-2160G </v>
          </cell>
          <cell r="B956" t="str">
            <v xml:space="preserve">A3500 3 CONT/15 TRAYS/18GB </v>
          </cell>
          <cell r="C956">
            <v>825230</v>
          </cell>
          <cell r="D956" t="str">
            <v xml:space="preserve">A </v>
          </cell>
        </row>
        <row r="957">
          <cell r="A957" t="str">
            <v xml:space="preserve">SG-XARY360A-545G </v>
          </cell>
          <cell r="B957" t="str">
            <v xml:space="preserve">545-GB A3500 (1X5X9-GB) </v>
          </cell>
          <cell r="C957">
            <v>230510</v>
          </cell>
          <cell r="D957" t="str">
            <v xml:space="preserve">A </v>
          </cell>
        </row>
        <row r="958">
          <cell r="A958" t="str">
            <v xml:space="preserve">SG-XARY360A-90G </v>
          </cell>
          <cell r="B958" t="str">
            <v xml:space="preserve">A3500 1 CONT/5 TRAYS/9GB(10K) </v>
          </cell>
          <cell r="C958">
            <v>122010</v>
          </cell>
          <cell r="D958" t="str">
            <v xml:space="preserve">A </v>
          </cell>
        </row>
        <row r="959">
          <cell r="A959" t="str">
            <v xml:space="preserve">SG-XARY362A-180G </v>
          </cell>
          <cell r="B959" t="str">
            <v xml:space="preserve">A3500 2 CONT/7 TRAYS/9GB(10K) </v>
          </cell>
          <cell r="C959">
            <v>198800</v>
          </cell>
          <cell r="D959" t="str">
            <v xml:space="preserve">A </v>
          </cell>
        </row>
        <row r="960">
          <cell r="A960" t="str">
            <v xml:space="preserve">SG-XARY362A-763G </v>
          </cell>
          <cell r="B960" t="str">
            <v xml:space="preserve">A3500 2 CONT/7 TRAYS/9GB(10K) </v>
          </cell>
          <cell r="C960">
            <v>337680</v>
          </cell>
          <cell r="D960" t="str">
            <v xml:space="preserve">A </v>
          </cell>
        </row>
        <row r="961">
          <cell r="A961" t="str">
            <v xml:space="preserve">SG-XARY364A-1635G </v>
          </cell>
          <cell r="B961" t="str">
            <v xml:space="preserve">A3500 3 CONT/15 TRAYS/9GB(10K) </v>
          </cell>
          <cell r="C961">
            <v>695030</v>
          </cell>
          <cell r="D961" t="str">
            <v xml:space="preserve">A </v>
          </cell>
        </row>
        <row r="962">
          <cell r="A962" t="str">
            <v xml:space="preserve">SG-XARY366A-72G </v>
          </cell>
          <cell r="B962" t="str">
            <v xml:space="preserve">A3500 1 CONT/2 TRAYS/9GB(10K) </v>
          </cell>
          <cell r="C962">
            <v>72590</v>
          </cell>
          <cell r="D962" t="str">
            <v xml:space="preserve">A </v>
          </cell>
        </row>
        <row r="963">
          <cell r="A963" t="str">
            <v xml:space="preserve">SG-XARY512A-127G </v>
          </cell>
          <cell r="B963" t="str">
            <v xml:space="preserve">127GB SUN STOREDGE A5000 </v>
          </cell>
          <cell r="C963">
            <v>88200</v>
          </cell>
          <cell r="D963" t="str">
            <v xml:space="preserve">A </v>
          </cell>
        </row>
        <row r="964">
          <cell r="A964" t="str">
            <v xml:space="preserve">SG-XARY520A-200G </v>
          </cell>
          <cell r="B964" t="str">
            <v xml:space="preserve">200GB Sun StorEdge A5200 </v>
          </cell>
          <cell r="C964">
            <v>132300</v>
          </cell>
          <cell r="D964" t="str">
            <v xml:space="preserve">A </v>
          </cell>
        </row>
        <row r="965">
          <cell r="A965" t="str">
            <v xml:space="preserve">SG-XARY520A-63G </v>
          </cell>
          <cell r="B965" t="str">
            <v xml:space="preserve">63GB Sun StorEdge A5200 </v>
          </cell>
          <cell r="C965">
            <v>71400</v>
          </cell>
          <cell r="D965" t="str">
            <v xml:space="preserve">A </v>
          </cell>
        </row>
        <row r="966">
          <cell r="A966" t="str">
            <v xml:space="preserve">SG-XARY523A-1200G </v>
          </cell>
          <cell r="B966" t="str">
            <v xml:space="preserve">1200GB Sun StorEdge A5200 </v>
          </cell>
          <cell r="C966">
            <v>831110</v>
          </cell>
          <cell r="D966" t="str">
            <v xml:space="preserve">A </v>
          </cell>
        </row>
        <row r="967">
          <cell r="A967" t="str">
            <v xml:space="preserve">SG-XARY523A-400G </v>
          </cell>
          <cell r="B967" t="str">
            <v xml:space="preserve">400GB Sun StorEdge A5200 </v>
          </cell>
          <cell r="C967">
            <v>288470</v>
          </cell>
          <cell r="D967" t="str">
            <v xml:space="preserve">A </v>
          </cell>
        </row>
        <row r="968">
          <cell r="A968" t="str">
            <v xml:space="preserve">SG-XARY523A-800G </v>
          </cell>
          <cell r="B968" t="str">
            <v xml:space="preserve">800GB Sun StorEdge A5200 </v>
          </cell>
          <cell r="C968">
            <v>563710</v>
          </cell>
          <cell r="D968" t="str">
            <v xml:space="preserve">A </v>
          </cell>
        </row>
        <row r="969">
          <cell r="A969" t="str">
            <v xml:space="preserve">SG-XARY530A-254G </v>
          </cell>
          <cell r="B969" t="str">
            <v xml:space="preserve">254GB Sun StorEdge A5100 </v>
          </cell>
          <cell r="C969">
            <v>88060</v>
          </cell>
          <cell r="D969" t="str">
            <v xml:space="preserve">A </v>
          </cell>
        </row>
        <row r="970">
          <cell r="A970" t="str">
            <v xml:space="preserve">SG-XARY530A-91G </v>
          </cell>
          <cell r="B970" t="str">
            <v xml:space="preserve">91GB Sun StorEdge A5100 </v>
          </cell>
          <cell r="C970">
            <v>49000</v>
          </cell>
          <cell r="D970" t="str">
            <v xml:space="preserve">A </v>
          </cell>
        </row>
        <row r="971">
          <cell r="A971" t="str">
            <v xml:space="preserve">SG-XARY533A-1528G </v>
          </cell>
          <cell r="B971" t="str">
            <v xml:space="preserve">1.5TB Sun StorEdge A5100 </v>
          </cell>
          <cell r="C971">
            <v>565320</v>
          </cell>
          <cell r="D971" t="str">
            <v xml:space="preserve">A </v>
          </cell>
        </row>
        <row r="972">
          <cell r="A972" t="str">
            <v xml:space="preserve">SG-XARY533A-509G </v>
          </cell>
          <cell r="B972" t="str">
            <v xml:space="preserve">509GB Sun StorEdge A5100 </v>
          </cell>
          <cell r="C972">
            <v>200480</v>
          </cell>
          <cell r="D972" t="str">
            <v xml:space="preserve">A </v>
          </cell>
        </row>
        <row r="973">
          <cell r="A973" t="str">
            <v xml:space="preserve">SG-XDSK010A-9G </v>
          </cell>
          <cell r="B973" t="str">
            <v xml:space="preserve">9.1GB/7200RPM DISK UNIPACK </v>
          </cell>
          <cell r="C973">
            <v>1694</v>
          </cell>
          <cell r="D973" t="str">
            <v xml:space="preserve">H </v>
          </cell>
        </row>
        <row r="974">
          <cell r="A974" t="str">
            <v xml:space="preserve">SG-XDSK010B-18G </v>
          </cell>
          <cell r="B974" t="str">
            <v xml:space="preserve">18.2GB/7200RPM DISK UNIPACK </v>
          </cell>
          <cell r="C974">
            <v>2870</v>
          </cell>
          <cell r="D974" t="str">
            <v xml:space="preserve">H </v>
          </cell>
        </row>
        <row r="975">
          <cell r="A975" t="str">
            <v xml:space="preserve">SG-XDSK010C-18G </v>
          </cell>
          <cell r="B975" t="str">
            <v xml:space="preserve">18.2GB/10000RPM DISK UNIPACK </v>
          </cell>
          <cell r="C975">
            <v>1800</v>
          </cell>
          <cell r="D975" t="str">
            <v xml:space="preserve">H </v>
          </cell>
        </row>
        <row r="976">
          <cell r="A976" t="str">
            <v xml:space="preserve">SG-XDSK020B-36G </v>
          </cell>
          <cell r="B976" t="str">
            <v xml:space="preserve">36.4GB/7200RPM DISK MULTIPACK </v>
          </cell>
          <cell r="C976">
            <v>6440</v>
          </cell>
          <cell r="D976" t="str">
            <v xml:space="preserve">H </v>
          </cell>
        </row>
        <row r="977">
          <cell r="A977" t="str">
            <v xml:space="preserve">SG-XDSK020C-18G </v>
          </cell>
          <cell r="B977" t="str">
            <v xml:space="preserve">18.2GB/10K RPM DISK MULTIPACK </v>
          </cell>
          <cell r="C977">
            <v>4550</v>
          </cell>
          <cell r="D977" t="str">
            <v xml:space="preserve">H </v>
          </cell>
        </row>
        <row r="978">
          <cell r="A978" t="str">
            <v xml:space="preserve">SG-XDSK040B-72G </v>
          </cell>
          <cell r="B978" t="str">
            <v xml:space="preserve">72.8GB/7200RPM DISK MULTIPACK </v>
          </cell>
          <cell r="C978">
            <v>11760</v>
          </cell>
          <cell r="D978" t="str">
            <v xml:space="preserve">H </v>
          </cell>
        </row>
        <row r="979">
          <cell r="A979" t="str">
            <v xml:space="preserve">SG-XDSK040C-36G </v>
          </cell>
          <cell r="B979" t="str">
            <v xml:space="preserve">36.4GB/10K RPM DISK MULTIPACK </v>
          </cell>
          <cell r="C979">
            <v>7980</v>
          </cell>
          <cell r="D979" t="str">
            <v xml:space="preserve">H </v>
          </cell>
        </row>
        <row r="980">
          <cell r="A980" t="str">
            <v xml:space="preserve">SG-XDSK060B-109G </v>
          </cell>
          <cell r="B980" t="str">
            <v xml:space="preserve">109.2GB/7200RPM DISK MULTIPACK </v>
          </cell>
          <cell r="C980">
            <v>17080</v>
          </cell>
          <cell r="D980" t="str">
            <v xml:space="preserve">H </v>
          </cell>
        </row>
        <row r="981">
          <cell r="A981" t="str">
            <v xml:space="preserve">SG-XDSK060C-54G </v>
          </cell>
          <cell r="B981" t="str">
            <v xml:space="preserve">54.6GB/10K RPM DISK MULTIPACK </v>
          </cell>
          <cell r="C981">
            <v>11410</v>
          </cell>
          <cell r="D981" t="str">
            <v xml:space="preserve">H </v>
          </cell>
        </row>
        <row r="982">
          <cell r="A982" t="str">
            <v xml:space="preserve">SG-XLIB8MM1-400G </v>
          </cell>
          <cell r="B982" t="str">
            <v xml:space="preserve">STOREDGE L400 400GB/8MM-2 DRVS </v>
          </cell>
          <cell r="C982">
            <v>22400</v>
          </cell>
          <cell r="D982" t="str">
            <v xml:space="preserve">H </v>
          </cell>
        </row>
        <row r="983">
          <cell r="A983" t="str">
            <v xml:space="preserve">SG-XLIB8MMB-400G </v>
          </cell>
          <cell r="B983" t="str">
            <v xml:space="preserve">STOREDGE L400 400GB/8MM 1 DRV </v>
          </cell>
          <cell r="C983">
            <v>17500</v>
          </cell>
          <cell r="D983" t="str">
            <v xml:space="preserve">H </v>
          </cell>
        </row>
        <row r="984">
          <cell r="A984" t="str">
            <v xml:space="preserve">SG-XLIB8MMC-400G </v>
          </cell>
          <cell r="B984" t="str">
            <v xml:space="preserve">STOREDGE L400 400GB/8MM 1DR/RK </v>
          </cell>
          <cell r="C984">
            <v>17500</v>
          </cell>
          <cell r="D984" t="str">
            <v xml:space="preserve">H </v>
          </cell>
        </row>
        <row r="985">
          <cell r="A985" t="str">
            <v xml:space="preserve">SG-XLIBDLT1-1TB-2 </v>
          </cell>
          <cell r="B985" t="str">
            <v xml:space="preserve">STOREDGE L1000 1 TAPE DESKSIDE </v>
          </cell>
          <cell r="C985">
            <v>42000</v>
          </cell>
          <cell r="D985" t="str">
            <v xml:space="preserve">A </v>
          </cell>
        </row>
        <row r="986">
          <cell r="A986" t="str">
            <v xml:space="preserve">SG-XLIBDLT1-280G </v>
          </cell>
          <cell r="B986" t="str">
            <v xml:space="preserve">TAPE 280/560GB STOREDGEL280 DT </v>
          </cell>
          <cell r="C986">
            <v>17150</v>
          </cell>
          <cell r="D986" t="str">
            <v xml:space="preserve">H </v>
          </cell>
        </row>
        <row r="987">
          <cell r="A987" t="str">
            <v xml:space="preserve">SG-XLIBDLT16-11TB </v>
          </cell>
          <cell r="B987" t="str">
            <v xml:space="preserve">L11000 11TB 16 DLT7000 DR. HA </v>
          </cell>
          <cell r="C987">
            <v>404600</v>
          </cell>
          <cell r="D987" t="str">
            <v xml:space="preserve">A </v>
          </cell>
        </row>
        <row r="988">
          <cell r="A988" t="str">
            <v xml:space="preserve">SG-XLIBDLT1R-1TB-2 </v>
          </cell>
          <cell r="B988" t="str">
            <v xml:space="preserve">STOREDGE L1000 1 TAPE RACKMNT </v>
          </cell>
          <cell r="C988">
            <v>42000</v>
          </cell>
          <cell r="D988" t="str">
            <v xml:space="preserve">A </v>
          </cell>
        </row>
        <row r="989">
          <cell r="A989" t="str">
            <v xml:space="preserve">SG-XLIBDLT2-280G </v>
          </cell>
          <cell r="B989" t="str">
            <v xml:space="preserve">TAPE 280/560GB DLT7000 FOR RCK </v>
          </cell>
          <cell r="C989">
            <v>17150</v>
          </cell>
          <cell r="D989" t="str">
            <v xml:space="preserve">H </v>
          </cell>
        </row>
        <row r="990">
          <cell r="A990" t="str">
            <v xml:space="preserve">SG-XLIBDLT4-11TB </v>
          </cell>
          <cell r="B990" t="str">
            <v xml:space="preserve">STOREDGE L11000, 4 X DLT7000 </v>
          </cell>
          <cell r="C990">
            <v>245000</v>
          </cell>
          <cell r="D990" t="str">
            <v xml:space="preserve">A </v>
          </cell>
        </row>
        <row r="991">
          <cell r="A991" t="str">
            <v xml:space="preserve">SG-XLIBDLT4-1TB-2 </v>
          </cell>
          <cell r="B991" t="str">
            <v xml:space="preserve">STOREDGE L1000 4 TAPE DESKSIDE </v>
          </cell>
          <cell r="C991">
            <v>75600</v>
          </cell>
          <cell r="D991" t="str">
            <v xml:space="preserve">A </v>
          </cell>
        </row>
        <row r="992">
          <cell r="A992" t="str">
            <v xml:space="preserve">SG-XLIBDLT4R-1TB-2 </v>
          </cell>
          <cell r="B992" t="str">
            <v xml:space="preserve">STOREDGE L1000 4 TAPE RACKMNT </v>
          </cell>
          <cell r="C992">
            <v>75600</v>
          </cell>
          <cell r="D992" t="str">
            <v xml:space="preserve">A </v>
          </cell>
        </row>
        <row r="993">
          <cell r="A993" t="str">
            <v xml:space="preserve">SG-XMED4MMCL-10 </v>
          </cell>
          <cell r="B993" t="str">
            <v xml:space="preserve">4MM DDS CLEANING TAPES-10 PACK </v>
          </cell>
          <cell r="C993">
            <v>168</v>
          </cell>
          <cell r="D993" t="str">
            <v xml:space="preserve">H </v>
          </cell>
        </row>
        <row r="994">
          <cell r="A994" t="str">
            <v xml:space="preserve">SG-XMED4MMDDS210 </v>
          </cell>
          <cell r="B994" t="str">
            <v xml:space="preserve">4MM 120M DDS2 TAPES - 10 PACK </v>
          </cell>
          <cell r="C994">
            <v>210</v>
          </cell>
          <cell r="D994" t="str">
            <v xml:space="preserve">H </v>
          </cell>
        </row>
        <row r="995">
          <cell r="A995" t="str">
            <v xml:space="preserve">SG-XMED4MMDDS310 </v>
          </cell>
          <cell r="B995" t="str">
            <v xml:space="preserve">4MM 125M DDS3 TAPES - 10 PACK </v>
          </cell>
          <cell r="C995">
            <v>336</v>
          </cell>
          <cell r="D995" t="str">
            <v xml:space="preserve">H </v>
          </cell>
        </row>
        <row r="996">
          <cell r="A996" t="str">
            <v xml:space="preserve">SG-XMED8MMAME-10 </v>
          </cell>
          <cell r="B996" t="str">
            <v xml:space="preserve">8MM 170M AME TAPE-PACK OF 10 </v>
          </cell>
          <cell r="C996">
            <v>1085</v>
          </cell>
          <cell r="D996" t="str">
            <v xml:space="preserve">H </v>
          </cell>
        </row>
        <row r="997">
          <cell r="A997" t="str">
            <v xml:space="preserve">SG-XMED8MMAME-PK </v>
          </cell>
          <cell r="B997" t="str">
            <v xml:space="preserve">8MM AME EXAPAK </v>
          </cell>
          <cell r="C997">
            <v>1155</v>
          </cell>
          <cell r="D997" t="str">
            <v xml:space="preserve">H </v>
          </cell>
        </row>
        <row r="998">
          <cell r="A998" t="str">
            <v xml:space="preserve">SG-XMED8MMAMEC10 </v>
          </cell>
          <cell r="B998" t="str">
            <v xml:space="preserve">8MM AME CLEANING TAPES-10 PACK </v>
          </cell>
          <cell r="C998">
            <v>371</v>
          </cell>
          <cell r="D998" t="str">
            <v xml:space="preserve">H </v>
          </cell>
        </row>
        <row r="999">
          <cell r="A999" t="str">
            <v xml:space="preserve">SG-XMED8MMXL-10 </v>
          </cell>
          <cell r="B999" t="str">
            <v xml:space="preserve">8MM 160M XL TAPES - 10 PACK </v>
          </cell>
          <cell r="C999">
            <v>210</v>
          </cell>
          <cell r="D999" t="str">
            <v xml:space="preserve">H </v>
          </cell>
        </row>
        <row r="1000">
          <cell r="A1000" t="str">
            <v xml:space="preserve">SG-XMED8MMXL-PK </v>
          </cell>
          <cell r="B1000" t="str">
            <v xml:space="preserve">8MM 160M EXAPACK </v>
          </cell>
          <cell r="C1000">
            <v>259</v>
          </cell>
          <cell r="D1000" t="str">
            <v xml:space="preserve">H </v>
          </cell>
        </row>
        <row r="1001">
          <cell r="A1001" t="str">
            <v xml:space="preserve">SG-XMED8MMXLCL10 </v>
          </cell>
          <cell r="B1001" t="str">
            <v xml:space="preserve">8MM XL CLEANING TAPES- 10 PACK </v>
          </cell>
          <cell r="C1001">
            <v>280</v>
          </cell>
          <cell r="D1001" t="str">
            <v xml:space="preserve">H </v>
          </cell>
        </row>
        <row r="1002">
          <cell r="A1002" t="str">
            <v xml:space="preserve">SG-XMEDDLTCIV-10 </v>
          </cell>
          <cell r="B1002" t="str">
            <v xml:space="preserve">DLT COMPACT IV TAPE, 10 PACK </v>
          </cell>
          <cell r="C1002">
            <v>1190</v>
          </cell>
          <cell r="D1002" t="str">
            <v xml:space="preserve">H </v>
          </cell>
        </row>
        <row r="1003">
          <cell r="A1003" t="str">
            <v xml:space="preserve">SG-XMEDDLTCL-10 </v>
          </cell>
          <cell r="B1003" t="str">
            <v xml:space="preserve">DLT CLEANING TAPES-10 PACK </v>
          </cell>
          <cell r="C1003">
            <v>700</v>
          </cell>
          <cell r="D1003" t="str">
            <v xml:space="preserve">H </v>
          </cell>
        </row>
        <row r="1004">
          <cell r="A1004" t="str">
            <v xml:space="preserve">SG-XTAP4MM-011A </v>
          </cell>
          <cell r="B1004" t="str">
            <v xml:space="preserve">TAPE 12GB 4MM DDS-3 UNIPACK </v>
          </cell>
          <cell r="C1004">
            <v>1820</v>
          </cell>
          <cell r="D1004" t="str">
            <v xml:space="preserve">H </v>
          </cell>
        </row>
        <row r="1005">
          <cell r="A1005" t="str">
            <v xml:space="preserve">SG-XTAP4MM-021A </v>
          </cell>
          <cell r="B1005" t="str">
            <v xml:space="preserve">TAPE 12GB 4MM DDS-3 FLEXIPK </v>
          </cell>
          <cell r="C1005">
            <v>2170</v>
          </cell>
          <cell r="D1005" t="str">
            <v xml:space="preserve">H </v>
          </cell>
        </row>
        <row r="1006">
          <cell r="A1006" t="str">
            <v xml:space="preserve">SG-XTAP4MM-031A </v>
          </cell>
          <cell r="B1006" t="str">
            <v xml:space="preserve">72GB 4MM DDS-3 AUTOLOADER </v>
          </cell>
          <cell r="C1006">
            <v>4270</v>
          </cell>
          <cell r="D1006" t="str">
            <v xml:space="preserve">H </v>
          </cell>
        </row>
        <row r="1007">
          <cell r="A1007" t="str">
            <v xml:space="preserve">SG-XTAP8MM-010A </v>
          </cell>
          <cell r="B1007" t="str">
            <v xml:space="preserve">TAPE 7GB 8MM UNIPACK </v>
          </cell>
          <cell r="C1007">
            <v>2160</v>
          </cell>
          <cell r="D1007" t="str">
            <v xml:space="preserve">H </v>
          </cell>
        </row>
        <row r="1008">
          <cell r="A1008" t="str">
            <v xml:space="preserve">SG-XTAP8MM-011A </v>
          </cell>
          <cell r="B1008" t="str">
            <v xml:space="preserve">TAPE 20GB 8MM UNIPACK </v>
          </cell>
          <cell r="C1008">
            <v>4658</v>
          </cell>
          <cell r="D1008" t="str">
            <v xml:space="preserve">H </v>
          </cell>
        </row>
        <row r="1009">
          <cell r="A1009" t="str">
            <v xml:space="preserve">SG-XTAP8MM-020A </v>
          </cell>
          <cell r="B1009" t="str">
            <v xml:space="preserve">7-14GB 8MM FLEXIPACK </v>
          </cell>
          <cell r="C1009">
            <v>2464</v>
          </cell>
          <cell r="D1009" t="str">
            <v xml:space="preserve">H </v>
          </cell>
        </row>
        <row r="1010">
          <cell r="A1010" t="str">
            <v xml:space="preserve">SG-XTAP8MM-021A </v>
          </cell>
          <cell r="B1010" t="str">
            <v xml:space="preserve">TAPE 20GB 8MM FLEXIPACK </v>
          </cell>
          <cell r="C1010">
            <v>4995</v>
          </cell>
          <cell r="D1010" t="str">
            <v xml:space="preserve">H </v>
          </cell>
        </row>
        <row r="1011">
          <cell r="A1011" t="str">
            <v xml:space="preserve">SG-XTAP8MM-400G </v>
          </cell>
          <cell r="B1011" t="str">
            <v xml:space="preserve">STOREDGE L400 TAPE DRIVE </v>
          </cell>
          <cell r="C1011">
            <v>4860</v>
          </cell>
          <cell r="D1011" t="str">
            <v xml:space="preserve">H </v>
          </cell>
        </row>
        <row r="1012">
          <cell r="A1012" t="str">
            <v xml:space="preserve">SG-XTAPDLT-020A </v>
          </cell>
          <cell r="B1012" t="str">
            <v xml:space="preserve">TAPE 20GB DLT4000 FLEXIPACK </v>
          </cell>
          <cell r="C1012">
            <v>5320</v>
          </cell>
          <cell r="D1012" t="str">
            <v xml:space="preserve">H </v>
          </cell>
        </row>
        <row r="1013">
          <cell r="A1013" t="str">
            <v xml:space="preserve">SG-XTAPDLT-021A </v>
          </cell>
          <cell r="B1013" t="str">
            <v xml:space="preserve">TAPE 35GB DLT7000 FLEXIPACK </v>
          </cell>
          <cell r="C1013">
            <v>10640</v>
          </cell>
          <cell r="D1013" t="str">
            <v xml:space="preserve">H </v>
          </cell>
        </row>
        <row r="1014">
          <cell r="A1014" t="str">
            <v xml:space="preserve">SG-XTAPDLT1-1TB </v>
          </cell>
          <cell r="B1014" t="str">
            <v xml:space="preserve">DLT7000 LIBRARY TAPE DRIVE </v>
          </cell>
          <cell r="C1014">
            <v>13300</v>
          </cell>
          <cell r="D1014" t="str">
            <v xml:space="preserve">A </v>
          </cell>
        </row>
        <row r="1015">
          <cell r="A1015" t="str">
            <v xml:space="preserve">SG-XTAPDLT2-11TB </v>
          </cell>
          <cell r="B1015" t="str">
            <v xml:space="preserve">DLT7000 TP DR (2) UPGD 4 L1100 </v>
          </cell>
          <cell r="C1015">
            <v>35000</v>
          </cell>
          <cell r="D1015" t="str">
            <v xml:space="preserve">A </v>
          </cell>
        </row>
        <row r="1016">
          <cell r="A1016" t="str">
            <v xml:space="preserve">SG-XTAPSLR-010A </v>
          </cell>
          <cell r="B1016" t="str">
            <v xml:space="preserve">TAPE 4GB SLR UNIPACK </v>
          </cell>
          <cell r="C1016">
            <v>1215</v>
          </cell>
          <cell r="D1016" t="str">
            <v xml:space="preserve">H </v>
          </cell>
        </row>
        <row r="1017">
          <cell r="A1017" t="str">
            <v xml:space="preserve">SG-XTAPSLR-020A </v>
          </cell>
          <cell r="B1017" t="str">
            <v xml:space="preserve">TAPE 4GB SLR FLEXIPACK </v>
          </cell>
          <cell r="C1017">
            <v>1553</v>
          </cell>
          <cell r="D1017" t="str">
            <v xml:space="preserve">H </v>
          </cell>
        </row>
        <row r="1018">
          <cell r="A1018" t="str">
            <v xml:space="preserve">SIMS-2.0-P1 </v>
          </cell>
          <cell r="B1018" t="str">
            <v xml:space="preserve">SOLSTICE INTERNT MAIL SRVR 2.0 </v>
          </cell>
          <cell r="C1018">
            <v>693</v>
          </cell>
          <cell r="D1018" t="str">
            <v xml:space="preserve">B </v>
          </cell>
        </row>
        <row r="1019">
          <cell r="A1019" t="str">
            <v xml:space="preserve">SKIP-1.1G-B </v>
          </cell>
          <cell r="B1019" t="str">
            <v xml:space="preserve">SKIP 1.1 GLOBAL, CD DOC LIC </v>
          </cell>
          <cell r="C1019">
            <v>139</v>
          </cell>
          <cell r="D1019" t="str">
            <v xml:space="preserve">B </v>
          </cell>
        </row>
        <row r="1020">
          <cell r="A1020" t="str">
            <v xml:space="preserve">SKIPWNT-3.0D-P </v>
          </cell>
          <cell r="B1020" t="str">
            <v xml:space="preserve">SKIP 3.0 WIN/NT DOM CD DOC LI </v>
          </cell>
          <cell r="C1020">
            <v>209</v>
          </cell>
          <cell r="D1020" t="str">
            <v xml:space="preserve">B </v>
          </cell>
        </row>
        <row r="1021">
          <cell r="A1021" t="str">
            <v xml:space="preserve">SKIPWNT-3.0D-P1000 </v>
          </cell>
          <cell r="B1021" t="str">
            <v xml:space="preserve">SKP3.0 WIN/NT DOM CD DOC 1K LI </v>
          </cell>
          <cell r="C1021">
            <v>57393</v>
          </cell>
          <cell r="D1021" t="str">
            <v xml:space="preserve">B </v>
          </cell>
        </row>
        <row r="1022">
          <cell r="A1022" t="str">
            <v xml:space="preserve">SKIPWNT-3.0DP10000 </v>
          </cell>
          <cell r="B1022" t="str">
            <v xml:space="preserve">SKP3.0 WIN/NT DOM CD DOC 10K L </v>
          </cell>
          <cell r="C1022">
            <v>504000</v>
          </cell>
          <cell r="D1022" t="str">
            <v xml:space="preserve">B </v>
          </cell>
        </row>
        <row r="1023">
          <cell r="A1023" t="str">
            <v xml:space="preserve">SKIPWNT-3.0E-P </v>
          </cell>
          <cell r="B1023" t="str">
            <v xml:space="preserve">SKIP 3.0 WIN/NT EC CD DOC LI </v>
          </cell>
          <cell r="C1023">
            <v>174</v>
          </cell>
          <cell r="D1023" t="str">
            <v xml:space="preserve">B </v>
          </cell>
        </row>
        <row r="1024">
          <cell r="A1024" t="str">
            <v xml:space="preserve">SKIPWNT-3.0E-P1000 </v>
          </cell>
          <cell r="B1024" t="str">
            <v xml:space="preserve">SKP3.0 WIN/NT ECT CD DOC 1K LI </v>
          </cell>
          <cell r="C1024">
            <v>57393</v>
          </cell>
          <cell r="D1024" t="str">
            <v xml:space="preserve">B </v>
          </cell>
        </row>
        <row r="1025">
          <cell r="A1025" t="str">
            <v xml:space="preserve">SKIPWNT-3.0EP10000 </v>
          </cell>
          <cell r="B1025" t="str">
            <v xml:space="preserve">SKP3.0 WIN/NT ECT CD DOC 10K L </v>
          </cell>
          <cell r="C1025">
            <v>504000</v>
          </cell>
          <cell r="D1025" t="str">
            <v xml:space="preserve">B </v>
          </cell>
        </row>
        <row r="1026">
          <cell r="A1026" t="str">
            <v xml:space="preserve">SKIPWNT-3.0G-P </v>
          </cell>
          <cell r="B1026" t="str">
            <v xml:space="preserve">SKIP 3.0 WIN/NT GLOB CD DOC LI </v>
          </cell>
          <cell r="C1026">
            <v>139</v>
          </cell>
          <cell r="D1026" t="str">
            <v xml:space="preserve">B </v>
          </cell>
        </row>
        <row r="1027">
          <cell r="A1027" t="str">
            <v xml:space="preserve">SKIPWNT-3.0G-P1000 </v>
          </cell>
          <cell r="B1027" t="str">
            <v xml:space="preserve">SKP3.0 WIN/NT GLB CD DOC 1K LI </v>
          </cell>
          <cell r="C1027">
            <v>55993</v>
          </cell>
          <cell r="D1027" t="str">
            <v xml:space="preserve">B </v>
          </cell>
        </row>
        <row r="1028">
          <cell r="A1028" t="str">
            <v xml:space="preserve">SKIPWNT-3.0GP10000 </v>
          </cell>
          <cell r="B1028" t="str">
            <v xml:space="preserve">SKP3.0 WIN/NT GBL CD DOC 10K L </v>
          </cell>
          <cell r="C1028">
            <v>490000</v>
          </cell>
          <cell r="D1028" t="str">
            <v xml:space="preserve">B </v>
          </cell>
        </row>
        <row r="1029">
          <cell r="A1029" t="str">
            <v xml:space="preserve">SLS9S-100-9999 </v>
          </cell>
          <cell r="B1029" t="str">
            <v xml:space="preserve">PC NetLink E4X00,E5X00,E6X00 </v>
          </cell>
          <cell r="C1029">
            <v>8393</v>
          </cell>
          <cell r="D1029" t="str">
            <v xml:space="preserve">B </v>
          </cell>
        </row>
        <row r="1030">
          <cell r="A1030" t="str">
            <v xml:space="preserve">SLS9S-100-999M </v>
          </cell>
          <cell r="B1030" t="str">
            <v xml:space="preserve">PC NetLink E4X00, E5X00, E6X00 </v>
          </cell>
          <cell r="C1030">
            <v>8393</v>
          </cell>
          <cell r="D1030" t="str">
            <v xml:space="preserve">B </v>
          </cell>
        </row>
        <row r="1031">
          <cell r="A1031" t="str">
            <v xml:space="preserve">SLS9S-100-99U9 </v>
          </cell>
          <cell r="B1031" t="str">
            <v xml:space="preserve">PC NetLink Upgrade from (TAS) </v>
          </cell>
          <cell r="C1031">
            <v>0</v>
          </cell>
          <cell r="D1031" t="str">
            <v xml:space="preserve">D </v>
          </cell>
        </row>
        <row r="1032">
          <cell r="A1032" t="str">
            <v xml:space="preserve">SLS9S-100-99UM </v>
          </cell>
          <cell r="B1032" t="str">
            <v xml:space="preserve">Upgrade from TAS to PC Netlink </v>
          </cell>
          <cell r="C1032">
            <v>0</v>
          </cell>
          <cell r="D1032" t="str">
            <v xml:space="preserve">D </v>
          </cell>
        </row>
        <row r="1033">
          <cell r="A1033" t="str">
            <v xml:space="preserve">SLS9S-100-E9U9 </v>
          </cell>
          <cell r="B1033" t="str">
            <v xml:space="preserve">PC NetLink Inst. Base E3X00 </v>
          </cell>
          <cell r="C1033">
            <v>4193</v>
          </cell>
          <cell r="D1033" t="str">
            <v xml:space="preserve">B </v>
          </cell>
        </row>
        <row r="1034">
          <cell r="A1034" t="str">
            <v xml:space="preserve">SLS9S-100-E9UM </v>
          </cell>
          <cell r="B1034" t="str">
            <v xml:space="preserve">PC NetLink Inst. Base 3x00 </v>
          </cell>
          <cell r="C1034">
            <v>4193</v>
          </cell>
          <cell r="D1034" t="str">
            <v xml:space="preserve">B </v>
          </cell>
        </row>
        <row r="1035">
          <cell r="A1035" t="str">
            <v xml:space="preserve">SLS9S-100-S999 </v>
          </cell>
          <cell r="B1035" t="str">
            <v xml:space="preserve">PC NetLink E10000 </v>
          </cell>
          <cell r="C1035">
            <v>13993</v>
          </cell>
          <cell r="D1035" t="str">
            <v xml:space="preserve">B </v>
          </cell>
        </row>
        <row r="1036">
          <cell r="A1036" t="str">
            <v xml:space="preserve">SLS9S-100-S99M </v>
          </cell>
          <cell r="B1036" t="str">
            <v xml:space="preserve">PC NetLink for E10K </v>
          </cell>
          <cell r="C1036">
            <v>13993</v>
          </cell>
          <cell r="D1036" t="str">
            <v xml:space="preserve">B </v>
          </cell>
        </row>
        <row r="1037">
          <cell r="A1037" t="str">
            <v xml:space="preserve">SLS9S-100-W999 </v>
          </cell>
          <cell r="B1037" t="str">
            <v xml:space="preserve">Solaris PC NetLink NewE5-E3500 </v>
          </cell>
          <cell r="C1037">
            <v>0</v>
          </cell>
          <cell r="D1037" t="str">
            <v xml:space="preserve">D </v>
          </cell>
        </row>
        <row r="1038">
          <cell r="A1038" t="str">
            <v xml:space="preserve">SLS9S-100-W99M </v>
          </cell>
          <cell r="B1038" t="str">
            <v xml:space="preserve">Solaris PC NetLink New E5-3500 </v>
          </cell>
          <cell r="C1038">
            <v>0</v>
          </cell>
          <cell r="D1038" t="str">
            <v xml:space="preserve">D </v>
          </cell>
        </row>
        <row r="1039">
          <cell r="A1039" t="str">
            <v xml:space="preserve">SLS9S-100-W9U9 </v>
          </cell>
          <cell r="B1039" t="str">
            <v xml:space="preserve">PC Netlink Inst Base E5 - E450 </v>
          </cell>
          <cell r="C1039">
            <v>2093</v>
          </cell>
          <cell r="D1039" t="str">
            <v xml:space="preserve">B </v>
          </cell>
        </row>
        <row r="1040">
          <cell r="A1040" t="str">
            <v xml:space="preserve">SLS9S-100-W9UM </v>
          </cell>
          <cell r="B1040" t="str">
            <v xml:space="preserve">PC NetLink Inst Base E5-E450 </v>
          </cell>
          <cell r="C1040">
            <v>2093</v>
          </cell>
          <cell r="D1040" t="str">
            <v xml:space="preserve">B </v>
          </cell>
        </row>
        <row r="1041">
          <cell r="A1041" t="str">
            <v xml:space="preserve">SNCC9-311-9999 </v>
          </cell>
          <cell r="B1041" t="str">
            <v xml:space="preserve">SNC 3.1.1, 100LIC </v>
          </cell>
          <cell r="C1041">
            <v>22400</v>
          </cell>
          <cell r="D1041" t="str">
            <v xml:space="preserve">B </v>
          </cell>
        </row>
        <row r="1042">
          <cell r="A1042" t="str">
            <v xml:space="preserve">SNCC9-311-99U9 </v>
          </cell>
          <cell r="B1042" t="str">
            <v xml:space="preserve">UG SNC 3.1.1, 100LIC </v>
          </cell>
          <cell r="C1042">
            <v>4060</v>
          </cell>
          <cell r="D1042" t="str">
            <v xml:space="preserve">B </v>
          </cell>
        </row>
        <row r="1043">
          <cell r="A1043" t="str">
            <v xml:space="preserve">SNCC9-320-9999 </v>
          </cell>
          <cell r="B1043" t="str">
            <v xml:space="preserve">SNC 3.2 100 USER RTU </v>
          </cell>
          <cell r="C1043">
            <v>22400</v>
          </cell>
          <cell r="D1043" t="str">
            <v xml:space="preserve">B </v>
          </cell>
        </row>
        <row r="1044">
          <cell r="A1044" t="str">
            <v xml:space="preserve">SNCC9-320-99T9 </v>
          </cell>
          <cell r="B1044" t="str">
            <v xml:space="preserve">SNC 3.2 IGRD, 100 RTU </v>
          </cell>
          <cell r="C1044">
            <v>16100</v>
          </cell>
          <cell r="D1044" t="str">
            <v xml:space="preserve">B </v>
          </cell>
        </row>
        <row r="1045">
          <cell r="A1045" t="str">
            <v xml:space="preserve">SNCC9-320-99U9 </v>
          </cell>
          <cell r="B1045" t="str">
            <v xml:space="preserve">SNC 3.2 UGRD, 100 RTU </v>
          </cell>
          <cell r="C1045">
            <v>4060</v>
          </cell>
          <cell r="D1045" t="str">
            <v xml:space="preserve">B </v>
          </cell>
        </row>
        <row r="1046">
          <cell r="A1046" t="str">
            <v xml:space="preserve">SNCF9-311-9999 </v>
          </cell>
          <cell r="B1046" t="str">
            <v xml:space="preserve">SNC 3.1.1, 500LIC </v>
          </cell>
          <cell r="C1046">
            <v>84000</v>
          </cell>
          <cell r="D1046" t="str">
            <v xml:space="preserve">B </v>
          </cell>
        </row>
        <row r="1047">
          <cell r="A1047" t="str">
            <v xml:space="preserve">SNCF9-320-9999 </v>
          </cell>
          <cell r="B1047" t="str">
            <v xml:space="preserve">SNC 3.2 500 USER RTU </v>
          </cell>
          <cell r="C1047">
            <v>84000</v>
          </cell>
          <cell r="D1047" t="str">
            <v xml:space="preserve">B </v>
          </cell>
        </row>
        <row r="1048">
          <cell r="A1048" t="str">
            <v xml:space="preserve">SNCF9-320-99T9 </v>
          </cell>
          <cell r="B1048" t="str">
            <v xml:space="preserve">SNC 3.2 IGRD, 500 RTU </v>
          </cell>
          <cell r="C1048">
            <v>55300</v>
          </cell>
          <cell r="D1048" t="str">
            <v xml:space="preserve">B </v>
          </cell>
        </row>
        <row r="1049">
          <cell r="A1049" t="str">
            <v xml:space="preserve">SNCF9-320-99U9 </v>
          </cell>
          <cell r="B1049" t="str">
            <v xml:space="preserve">SNC 3.2 UGRD, 500 RTU </v>
          </cell>
          <cell r="C1049">
            <v>15050</v>
          </cell>
          <cell r="D1049" t="str">
            <v xml:space="preserve">B </v>
          </cell>
        </row>
        <row r="1050">
          <cell r="A1050" t="str">
            <v xml:space="preserve">SNCI9-311E9999 </v>
          </cell>
          <cell r="B1050" t="str">
            <v xml:space="preserve">SNC 3.1.1 CTRLD, CD DOC LI </v>
          </cell>
          <cell r="C1050">
            <v>419</v>
          </cell>
          <cell r="D1050" t="str">
            <v xml:space="preserve">B </v>
          </cell>
        </row>
        <row r="1051">
          <cell r="A1051" t="str">
            <v xml:space="preserve">SNCI9-311E99U9 </v>
          </cell>
          <cell r="B1051" t="str">
            <v xml:space="preserve">UG SNC 3.1.1 CNTRL, CD DOC LI </v>
          </cell>
          <cell r="C1051">
            <v>125</v>
          </cell>
          <cell r="D1051" t="str">
            <v xml:space="preserve">B </v>
          </cell>
        </row>
        <row r="1052">
          <cell r="A1052" t="str">
            <v xml:space="preserve">SNCI9-311I9999 </v>
          </cell>
          <cell r="B1052" t="str">
            <v xml:space="preserve">SNC 3.1.1 GLOBAL-1, CD DOC LI </v>
          </cell>
          <cell r="C1052">
            <v>419</v>
          </cell>
          <cell r="D1052" t="str">
            <v xml:space="preserve">B </v>
          </cell>
        </row>
        <row r="1053">
          <cell r="A1053" t="str">
            <v xml:space="preserve">SNCI9-311I99U9 </v>
          </cell>
          <cell r="B1053" t="str">
            <v xml:space="preserve">UG SNC 3.1.1 GLOBAL-1,CD DOCLI </v>
          </cell>
          <cell r="C1053">
            <v>125</v>
          </cell>
          <cell r="D1053" t="str">
            <v xml:space="preserve">B </v>
          </cell>
        </row>
        <row r="1054">
          <cell r="A1054" t="str">
            <v xml:space="preserve">SNCI9-311W9999 </v>
          </cell>
          <cell r="B1054" t="str">
            <v xml:space="preserve">SNC 3.1.1 GLOBAL, CD DOC LI </v>
          </cell>
          <cell r="C1054">
            <v>419</v>
          </cell>
          <cell r="D1054" t="str">
            <v xml:space="preserve">B </v>
          </cell>
        </row>
        <row r="1055">
          <cell r="A1055" t="str">
            <v xml:space="preserve">SNCI9-311W99U9 </v>
          </cell>
          <cell r="B1055" t="str">
            <v xml:space="preserve">UG SNC 3.1.1 GLOBAL, CD DOC LI </v>
          </cell>
          <cell r="C1055">
            <v>125</v>
          </cell>
          <cell r="D1055" t="str">
            <v xml:space="preserve">B </v>
          </cell>
        </row>
        <row r="1056">
          <cell r="A1056" t="str">
            <v xml:space="preserve">SNCI9-320-99T9 </v>
          </cell>
          <cell r="B1056" t="str">
            <v xml:space="preserve">SNC 3.2 IGRD, 1 RTU </v>
          </cell>
          <cell r="C1056">
            <v>308</v>
          </cell>
          <cell r="D1056" t="str">
            <v xml:space="preserve">B </v>
          </cell>
        </row>
        <row r="1057">
          <cell r="A1057" t="str">
            <v xml:space="preserve">SNCI9-320E9999 </v>
          </cell>
          <cell r="B1057" t="str">
            <v xml:space="preserve">SNC 3.2 CTRLD, CD DOC LI </v>
          </cell>
          <cell r="C1057">
            <v>419</v>
          </cell>
          <cell r="D1057" t="str">
            <v xml:space="preserve">B </v>
          </cell>
        </row>
        <row r="1058">
          <cell r="A1058" t="str">
            <v xml:space="preserve">SNCI9-320E99U9 </v>
          </cell>
          <cell r="B1058" t="str">
            <v xml:space="preserve">SNC 3.2 CTLD, UGRD, CD DOC, LI </v>
          </cell>
          <cell r="C1058">
            <v>125</v>
          </cell>
          <cell r="D1058" t="str">
            <v xml:space="preserve">B </v>
          </cell>
        </row>
        <row r="1059">
          <cell r="A1059" t="str">
            <v xml:space="preserve">SNCI9-320E9D99 </v>
          </cell>
          <cell r="B1059" t="str">
            <v xml:space="preserve">SNC 3.2 CD, DOC, 30 DA EVAL LI </v>
          </cell>
          <cell r="C1059">
            <v>70</v>
          </cell>
          <cell r="D1059" t="str">
            <v xml:space="preserve">B </v>
          </cell>
        </row>
        <row r="1060">
          <cell r="A1060" t="str">
            <v xml:space="preserve">SNCI9-320I999A </v>
          </cell>
          <cell r="B1060" t="str">
            <v xml:space="preserve">SNC 3.2 GLOBAL 1, CD DOC LI </v>
          </cell>
          <cell r="C1060">
            <v>419</v>
          </cell>
          <cell r="D1060" t="str">
            <v xml:space="preserve">B </v>
          </cell>
        </row>
        <row r="1061">
          <cell r="A1061" t="str">
            <v xml:space="preserve">SNCI9-320I99UA </v>
          </cell>
          <cell r="B1061" t="str">
            <v xml:space="preserve">SNC 3.2 GBL1, UGRD, CD DOC, LI </v>
          </cell>
          <cell r="C1061">
            <v>125</v>
          </cell>
          <cell r="D1061" t="str">
            <v xml:space="preserve">B </v>
          </cell>
        </row>
        <row r="1062">
          <cell r="A1062" t="str">
            <v xml:space="preserve">SNCI9-320I9D9A </v>
          </cell>
          <cell r="B1062" t="str">
            <v xml:space="preserve">SNC 3.2 GBL-1 CD DOC EVAL </v>
          </cell>
          <cell r="C1062">
            <v>70</v>
          </cell>
          <cell r="D1062" t="str">
            <v xml:space="preserve">B </v>
          </cell>
        </row>
        <row r="1063">
          <cell r="A1063" t="str">
            <v xml:space="preserve">SNCI9-320W999B </v>
          </cell>
          <cell r="B1063" t="str">
            <v xml:space="preserve">SNC 3.2 GLOBAL, CD DOC LI </v>
          </cell>
          <cell r="C1063">
            <v>419</v>
          </cell>
          <cell r="D1063" t="str">
            <v xml:space="preserve">B </v>
          </cell>
        </row>
        <row r="1064">
          <cell r="A1064" t="str">
            <v xml:space="preserve">SNCI9-320W99UB </v>
          </cell>
          <cell r="B1064" t="str">
            <v xml:space="preserve">SNC 3.2 GBL, UGRD, CD DOC, LI </v>
          </cell>
          <cell r="C1064">
            <v>125</v>
          </cell>
          <cell r="D1064" t="str">
            <v xml:space="preserve">B </v>
          </cell>
        </row>
        <row r="1065">
          <cell r="A1065" t="str">
            <v xml:space="preserve">SNCI9-320W9D9B </v>
          </cell>
          <cell r="B1065" t="str">
            <v xml:space="preserve">SNC 3.2 GLOBAL, 30 DA EVAL LI </v>
          </cell>
          <cell r="C1065">
            <v>70</v>
          </cell>
          <cell r="D1065" t="str">
            <v xml:space="preserve">B </v>
          </cell>
        </row>
        <row r="1066">
          <cell r="A1066" t="str">
            <v xml:space="preserve">SNCV9-320-9999 </v>
          </cell>
          <cell r="B1066" t="str">
            <v xml:space="preserve">SNC 3.2 5 USER RTU </v>
          </cell>
          <cell r="C1066">
            <v>1750</v>
          </cell>
          <cell r="D1066" t="str">
            <v xml:space="preserve">B </v>
          </cell>
        </row>
        <row r="1067">
          <cell r="A1067" t="str">
            <v xml:space="preserve">SNCV9-320-99T9 </v>
          </cell>
          <cell r="B1067" t="str">
            <v xml:space="preserve">SNC 3.2 IGRD, 5 RTU </v>
          </cell>
          <cell r="C1067">
            <v>1393</v>
          </cell>
          <cell r="D1067" t="str">
            <v xml:space="preserve">B </v>
          </cell>
        </row>
        <row r="1068">
          <cell r="A1068" t="str">
            <v xml:space="preserve">SNCV9-320-99U9 </v>
          </cell>
          <cell r="B1068" t="str">
            <v xml:space="preserve">SNC 3.2 UGRD, 5 RTU </v>
          </cell>
          <cell r="C1068">
            <v>315</v>
          </cell>
          <cell r="D1068" t="str">
            <v xml:space="preserve">B </v>
          </cell>
        </row>
        <row r="1069">
          <cell r="A1069" t="str">
            <v xml:space="preserve">SNCX9-311-9999 </v>
          </cell>
          <cell r="B1069" t="str">
            <v xml:space="preserve">SNC 3.1.1, 10LIC </v>
          </cell>
          <cell r="C1069">
            <v>3220</v>
          </cell>
          <cell r="D1069" t="str">
            <v xml:space="preserve">B </v>
          </cell>
        </row>
        <row r="1070">
          <cell r="A1070" t="str">
            <v xml:space="preserve">SNCX9-311-99U9 </v>
          </cell>
          <cell r="B1070" t="str">
            <v xml:space="preserve">UG SNC 3.1.1, 10LIC </v>
          </cell>
          <cell r="C1070">
            <v>581</v>
          </cell>
          <cell r="D1070" t="str">
            <v xml:space="preserve">B </v>
          </cell>
        </row>
        <row r="1071">
          <cell r="A1071" t="str">
            <v xml:space="preserve">SNCX9-320-9999 </v>
          </cell>
          <cell r="B1071" t="str">
            <v xml:space="preserve">SNC 3.2 10 USER RTU </v>
          </cell>
          <cell r="C1071">
            <v>3220</v>
          </cell>
          <cell r="D1071" t="str">
            <v xml:space="preserve">B </v>
          </cell>
        </row>
        <row r="1072">
          <cell r="A1072" t="str">
            <v xml:space="preserve">SNCX9-320-99T9 </v>
          </cell>
          <cell r="B1072" t="str">
            <v xml:space="preserve">SNC 3.2 IGRD, 10 RTU </v>
          </cell>
          <cell r="C1072">
            <v>2520</v>
          </cell>
          <cell r="D1072" t="str">
            <v xml:space="preserve">B </v>
          </cell>
        </row>
        <row r="1073">
          <cell r="A1073" t="str">
            <v xml:space="preserve">SNCX9-320-99U9 </v>
          </cell>
          <cell r="B1073" t="str">
            <v xml:space="preserve">SNC 3.2 UGRD, 10 RTU </v>
          </cell>
          <cell r="C1073">
            <v>581</v>
          </cell>
          <cell r="D1073" t="str">
            <v xml:space="preserve">B </v>
          </cell>
        </row>
        <row r="1074">
          <cell r="A1074" t="str">
            <v xml:space="preserve">SNCY9-320-9999 </v>
          </cell>
          <cell r="B1074" t="str">
            <v xml:space="preserve">SNC 3.2 25 USER RTU </v>
          </cell>
          <cell r="C1074">
            <v>7000</v>
          </cell>
          <cell r="D1074" t="str">
            <v xml:space="preserve">B </v>
          </cell>
        </row>
        <row r="1075">
          <cell r="A1075" t="str">
            <v xml:space="preserve">SNCY9-320-99T9 </v>
          </cell>
          <cell r="B1075" t="str">
            <v xml:space="preserve">SNC 3.2 IGRD, 25 RTU </v>
          </cell>
          <cell r="C1075">
            <v>5320</v>
          </cell>
          <cell r="D1075" t="str">
            <v xml:space="preserve">B </v>
          </cell>
        </row>
        <row r="1076">
          <cell r="A1076" t="str">
            <v xml:space="preserve">SNCY9-320-99U9 </v>
          </cell>
          <cell r="B1076" t="str">
            <v xml:space="preserve">SNC 3.2 UGRD, 25 RTU </v>
          </cell>
          <cell r="C1076">
            <v>1260</v>
          </cell>
          <cell r="D1076" t="str">
            <v xml:space="preserve">B </v>
          </cell>
        </row>
        <row r="1077">
          <cell r="A1077" t="str">
            <v xml:space="preserve">SNM-2.3-D </v>
          </cell>
          <cell r="B1077" t="str">
            <v xml:space="preserve">DOMAIN MANAGER 2.3 DOCS </v>
          </cell>
          <cell r="C1077">
            <v>195</v>
          </cell>
          <cell r="D1077" t="str">
            <v xml:space="preserve">D </v>
          </cell>
        </row>
        <row r="1078">
          <cell r="A1078" t="str">
            <v xml:space="preserve">SNM-DM-2.3-P </v>
          </cell>
          <cell r="B1078" t="str">
            <v xml:space="preserve">DOMAIN MGR 2.3 SOL 2,CD DOC LI </v>
          </cell>
          <cell r="C1078">
            <v>13993</v>
          </cell>
          <cell r="D1078" t="str">
            <v xml:space="preserve">B </v>
          </cell>
        </row>
        <row r="1079">
          <cell r="A1079" t="str">
            <v xml:space="preserve">SNM-DM-2.3-PU </v>
          </cell>
          <cell r="B1079" t="str">
            <v xml:space="preserve">UG DOMAIN MGR 2.3, CD DOC LI </v>
          </cell>
          <cell r="C1079">
            <v>5593</v>
          </cell>
          <cell r="D1079" t="str">
            <v xml:space="preserve">B </v>
          </cell>
        </row>
        <row r="1080">
          <cell r="A1080" t="str">
            <v xml:space="preserve">SNM-NM-2.3-P </v>
          </cell>
          <cell r="B1080" t="str">
            <v xml:space="preserve">SUNNET MGR 2.3 SOL 2,CD DOC LI </v>
          </cell>
          <cell r="C1080">
            <v>9793</v>
          </cell>
          <cell r="D1080" t="str">
            <v xml:space="preserve">B </v>
          </cell>
        </row>
        <row r="1081">
          <cell r="A1081" t="str">
            <v xml:space="preserve">SNM-SM-2.3-P </v>
          </cell>
          <cell r="B1081" t="str">
            <v xml:space="preserve">SITE MGR. 2.3 SOL 2, CD DOC LI </v>
          </cell>
          <cell r="C1081">
            <v>2793</v>
          </cell>
          <cell r="D1081" t="str">
            <v xml:space="preserve">B </v>
          </cell>
        </row>
        <row r="1082">
          <cell r="A1082" t="str">
            <v xml:space="preserve">SNM-SM-2.3-PU </v>
          </cell>
          <cell r="B1082" t="str">
            <v xml:space="preserve">UG SITE MGR 2.3 SOL2,CD DOC LI </v>
          </cell>
          <cell r="C1082">
            <v>1113</v>
          </cell>
          <cell r="D1082" t="str">
            <v xml:space="preserve">B </v>
          </cell>
        </row>
        <row r="1083">
          <cell r="A1083" t="str">
            <v xml:space="preserve">SNV-9.1-P </v>
          </cell>
          <cell r="B1083" t="str">
            <v xml:space="preserve">SUNLINK SNA/SNM 9.1, CD DOC LI </v>
          </cell>
          <cell r="C1083">
            <v>12994</v>
          </cell>
          <cell r="D1083" t="str">
            <v xml:space="preserve">B </v>
          </cell>
        </row>
        <row r="1084">
          <cell r="A1084" t="str">
            <v xml:space="preserve">SOL-2.5.1APR97-D </v>
          </cell>
          <cell r="B1084" t="str">
            <v xml:space="preserve">MNL ASSY,SOL2.5.1 DOCUBOX </v>
          </cell>
          <cell r="C1084">
            <v>1554</v>
          </cell>
          <cell r="D1084" t="str">
            <v xml:space="preserve">B </v>
          </cell>
        </row>
        <row r="1085">
          <cell r="A1085" t="str">
            <v xml:space="preserve">SOL-2.5.1AUG97-D </v>
          </cell>
          <cell r="B1085" t="str">
            <v xml:space="preserve">SOLARIS 2.5.1 HW8/97 DOCS </v>
          </cell>
          <cell r="C1085">
            <v>1554</v>
          </cell>
          <cell r="D1085" t="str">
            <v xml:space="preserve">B </v>
          </cell>
        </row>
        <row r="1086">
          <cell r="A1086" t="str">
            <v xml:space="preserve">SOL-2.5.1NOV97-D </v>
          </cell>
          <cell r="B1086" t="str">
            <v xml:space="preserve">FULL ENGLISH DOCUMETATION SET </v>
          </cell>
          <cell r="C1086">
            <v>1554</v>
          </cell>
          <cell r="D1086" t="str">
            <v xml:space="preserve">B </v>
          </cell>
        </row>
        <row r="1087">
          <cell r="A1087" t="str">
            <v xml:space="preserve">SOL-2.5MAY96-D </v>
          </cell>
          <cell r="B1087" t="str">
            <v xml:space="preserve">MNL ASSY,SOL2.5.1 DOCUBOX </v>
          </cell>
          <cell r="C1087">
            <v>1554</v>
          </cell>
          <cell r="D1087" t="str">
            <v xml:space="preserve">B </v>
          </cell>
        </row>
        <row r="1088">
          <cell r="A1088" t="str">
            <v xml:space="preserve">SOL-2.6-45-ED </v>
          </cell>
          <cell r="B1088" t="str">
            <v xml:space="preserve">SOLARIS 2.6 KOREAN USERDOCS </v>
          </cell>
          <cell r="C1088">
            <v>325</v>
          </cell>
          <cell r="D1088" t="str">
            <v xml:space="preserve">B </v>
          </cell>
        </row>
        <row r="1089">
          <cell r="A1089" t="str">
            <v xml:space="preserve">SOL-2.6-D </v>
          </cell>
          <cell r="B1089" t="str">
            <v xml:space="preserve">SOLARIS 2.6 US FULL DOCS </v>
          </cell>
          <cell r="C1089">
            <v>1944</v>
          </cell>
          <cell r="D1089" t="str">
            <v xml:space="preserve">B </v>
          </cell>
        </row>
        <row r="1090">
          <cell r="A1090" t="str">
            <v xml:space="preserve">SOL-2.6-ED </v>
          </cell>
          <cell r="B1090" t="str">
            <v xml:space="preserve">SOLARIS 2.6 US USERDOCS </v>
          </cell>
          <cell r="C1090">
            <v>130</v>
          </cell>
          <cell r="D1090" t="str">
            <v xml:space="preserve">B </v>
          </cell>
        </row>
        <row r="1091">
          <cell r="A1091" t="str">
            <v xml:space="preserve">SOL-BT-2X-P20-D </v>
          </cell>
          <cell r="B1091" t="str">
            <v xml:space="preserve">ENG OPENBOOT 2.X REFGUIDE 20PK </v>
          </cell>
          <cell r="C1091">
            <v>72</v>
          </cell>
          <cell r="D1091" t="str">
            <v xml:space="preserve">B </v>
          </cell>
        </row>
        <row r="1092">
          <cell r="A1092" t="str">
            <v xml:space="preserve">SOL-BT-3X-P20-D </v>
          </cell>
          <cell r="B1092" t="str">
            <v xml:space="preserve">ENG OPENBOOT 3.X REFGUIDE 20PK </v>
          </cell>
          <cell r="C1092">
            <v>72</v>
          </cell>
          <cell r="D1092" t="str">
            <v xml:space="preserve">B </v>
          </cell>
        </row>
        <row r="1093">
          <cell r="A1093" t="str">
            <v xml:space="preserve">SOL-DTWG-LU </v>
          </cell>
          <cell r="B1093" t="str">
            <v xml:space="preserve">SOL DT TO WG SVR UPGD </v>
          </cell>
          <cell r="C1093">
            <v>2334</v>
          </cell>
          <cell r="D1093" t="str">
            <v xml:space="preserve">A </v>
          </cell>
        </row>
        <row r="1094">
          <cell r="A1094" t="str">
            <v xml:space="preserve">SOL-E450-D </v>
          </cell>
          <cell r="B1094" t="str">
            <v xml:space="preserve">E450 SOLARIS MEDIA KIT SUPP </v>
          </cell>
          <cell r="C1094">
            <v>0</v>
          </cell>
          <cell r="D1094" t="str">
            <v xml:space="preserve">D </v>
          </cell>
        </row>
        <row r="1095">
          <cell r="A1095" t="str">
            <v xml:space="preserve">SOL9S-999WC9U9 </v>
          </cell>
          <cell r="B1095" t="str">
            <v xml:space="preserve">SOLARIS 33-64CPU SRV LIC UPG </v>
          </cell>
          <cell r="C1095">
            <v>117000</v>
          </cell>
          <cell r="D1095" t="str">
            <v xml:space="preserve">A </v>
          </cell>
        </row>
        <row r="1096">
          <cell r="A1096" t="str">
            <v xml:space="preserve">SOL9S-999WD9U9 </v>
          </cell>
          <cell r="B1096" t="str">
            <v xml:space="preserve">SOLARIS DESKTOP UPGRADE - 1RTU </v>
          </cell>
          <cell r="C1096">
            <v>319</v>
          </cell>
          <cell r="D1096" t="str">
            <v xml:space="preserve">A </v>
          </cell>
        </row>
        <row r="1097">
          <cell r="A1097" t="str">
            <v xml:space="preserve">SOL9S-999WI9U9 </v>
          </cell>
          <cell r="B1097" t="str">
            <v xml:space="preserve">SOLARIS WG SERVER UPGRADE 1RTU </v>
          </cell>
          <cell r="C1097">
            <v>3192</v>
          </cell>
          <cell r="D1097" t="str">
            <v xml:space="preserve">A </v>
          </cell>
        </row>
        <row r="1098">
          <cell r="A1098" t="str">
            <v xml:space="preserve">SOL9S-999WL9U9 </v>
          </cell>
          <cell r="B1098" t="str">
            <v xml:space="preserve">SOLARIS 17-32CPU SRV LIC UPG </v>
          </cell>
          <cell r="C1098">
            <v>42120</v>
          </cell>
          <cell r="D1098" t="str">
            <v xml:space="preserve">A </v>
          </cell>
        </row>
        <row r="1099">
          <cell r="A1099" t="str">
            <v xml:space="preserve">SOL9S-999WX9U9 </v>
          </cell>
          <cell r="B1099" t="str">
            <v xml:space="preserve">SOLARIS 5-8CPU SRV LIC UPGRADE </v>
          </cell>
          <cell r="C1099">
            <v>4680</v>
          </cell>
          <cell r="D1099" t="str">
            <v xml:space="preserve">A </v>
          </cell>
        </row>
        <row r="1100">
          <cell r="A1100" t="str">
            <v xml:space="preserve">SOL9S-999WY9U9 </v>
          </cell>
          <cell r="B1100" t="str">
            <v xml:space="preserve">SOLARIS 9-16CPU SRV LIC UPG </v>
          </cell>
          <cell r="C1100">
            <v>16510</v>
          </cell>
          <cell r="D1100" t="str">
            <v xml:space="preserve">A </v>
          </cell>
        </row>
        <row r="1101">
          <cell r="A1101" t="str">
            <v xml:space="preserve">SOLC9-999-D99M </v>
          </cell>
          <cell r="B1101" t="str">
            <v xml:space="preserve">SOLARIS DESKTOP 100 RTU's </v>
          </cell>
          <cell r="C1101">
            <v>12870</v>
          </cell>
          <cell r="D1101" t="str">
            <v xml:space="preserve">A </v>
          </cell>
        </row>
        <row r="1102">
          <cell r="A1102" t="str">
            <v xml:space="preserve">SOLD-2.5.1APR97-45 </v>
          </cell>
          <cell r="B1102" t="str">
            <v xml:space="preserve">KOREAN SOLARIS 2.5.1 HW4/97 DT </v>
          </cell>
          <cell r="C1102">
            <v>325</v>
          </cell>
          <cell r="D1102" t="str">
            <v xml:space="preserve">A </v>
          </cell>
        </row>
        <row r="1103">
          <cell r="A1103" t="str">
            <v xml:space="preserve">SOLD-2.5.1AUG97-45 </v>
          </cell>
          <cell r="B1103" t="str">
            <v xml:space="preserve">KOREAN SOLARIS 2.5.1 HW8/97 DT </v>
          </cell>
          <cell r="C1103">
            <v>325</v>
          </cell>
          <cell r="D1103" t="str">
            <v xml:space="preserve">A </v>
          </cell>
        </row>
        <row r="1104">
          <cell r="A1104" t="str">
            <v xml:space="preserve">SOLD-2.5.1NOV97-45 </v>
          </cell>
          <cell r="B1104" t="str">
            <v xml:space="preserve">KOREAN SOLARIS 2.5.1 11/97 DT </v>
          </cell>
          <cell r="C1104">
            <v>325</v>
          </cell>
          <cell r="D1104" t="str">
            <v xml:space="preserve">A </v>
          </cell>
        </row>
        <row r="1105">
          <cell r="A1105" t="str">
            <v xml:space="preserve">SOLD-2.5MAY96-45 </v>
          </cell>
          <cell r="B1105" t="str">
            <v xml:space="preserve">CD ASSY,KO S2.5.1 HW5/96 DT </v>
          </cell>
          <cell r="C1105">
            <v>325</v>
          </cell>
          <cell r="D1105" t="str">
            <v xml:space="preserve">A </v>
          </cell>
        </row>
        <row r="1106">
          <cell r="A1106" t="str">
            <v xml:space="preserve">SOLD-2.6MAR98-45 </v>
          </cell>
          <cell r="B1106" t="str">
            <v xml:space="preserve">SOL 2.6 HW3/98 KOREAN DT </v>
          </cell>
          <cell r="C1106">
            <v>350</v>
          </cell>
          <cell r="D1106" t="str">
            <v xml:space="preserve">A </v>
          </cell>
        </row>
        <row r="1107">
          <cell r="A1107" t="str">
            <v xml:space="preserve">SOLD9-070-9999 </v>
          </cell>
          <cell r="B1107" t="str">
            <v xml:space="preserve">SOLARIS 7 FULL DOC SET </v>
          </cell>
          <cell r="C1107">
            <v>1944</v>
          </cell>
          <cell r="D1107" t="str">
            <v xml:space="preserve">B </v>
          </cell>
        </row>
        <row r="1108">
          <cell r="A1108" t="str">
            <v xml:space="preserve">SOLD9-070-R99H </v>
          </cell>
          <cell r="B1108" t="str">
            <v xml:space="preserve">SOLARIS 7 END USER DOC, KOREA </v>
          </cell>
          <cell r="C1108">
            <v>325</v>
          </cell>
          <cell r="D1108" t="str">
            <v xml:space="preserve">B </v>
          </cell>
        </row>
        <row r="1109">
          <cell r="A1109" t="str">
            <v xml:space="preserve">SOLDS-070-T99C </v>
          </cell>
          <cell r="B1109" t="str">
            <v xml:space="preserve">SOLARIS 7 DEVELOPER DOC JAPAN </v>
          </cell>
          <cell r="C1109">
            <v>774</v>
          </cell>
          <cell r="D1109" t="str">
            <v xml:space="preserve">B </v>
          </cell>
        </row>
        <row r="1110">
          <cell r="A1110" t="str">
            <v xml:space="preserve">SOLE-2.5MAY96-P </v>
          </cell>
          <cell r="B1110" t="str">
            <v xml:space="preserve">SW,S2.5.1,DES,BINARY </v>
          </cell>
          <cell r="C1110">
            <v>130</v>
          </cell>
          <cell r="D1110" t="str">
            <v xml:space="preserve">A </v>
          </cell>
        </row>
        <row r="1111">
          <cell r="A1111" t="str">
            <v xml:space="preserve">SOLE-2.6-P </v>
          </cell>
          <cell r="B1111" t="str">
            <v xml:space="preserve">SOLARIS 2.6 ENCRYPTION KIT </v>
          </cell>
          <cell r="C1111">
            <v>130</v>
          </cell>
          <cell r="D1111" t="str">
            <v xml:space="preserve">B </v>
          </cell>
        </row>
        <row r="1112">
          <cell r="A1112" t="str">
            <v xml:space="preserve">SOLIS-92D-W9UM </v>
          </cell>
          <cell r="B1112" t="str">
            <v xml:space="preserve">SOLARIS 2YR SUBSW/UPG WGSV 4 </v>
          </cell>
          <cell r="C1112">
            <v>3764</v>
          </cell>
          <cell r="D1112" t="str">
            <v xml:space="preserve">B </v>
          </cell>
        </row>
        <row r="1113">
          <cell r="A1113" t="str">
            <v xml:space="preserve">SOLL9-999-D99M </v>
          </cell>
          <cell r="B1113" t="str">
            <v xml:space="preserve">SOLARIS DESKTOP 50RTU's </v>
          </cell>
          <cell r="C1113">
            <v>7534</v>
          </cell>
          <cell r="D1113" t="str">
            <v xml:space="preserve">A </v>
          </cell>
        </row>
        <row r="1114">
          <cell r="A1114" t="str">
            <v xml:space="preserve">SOLMS-070W999H </v>
          </cell>
          <cell r="B1114" t="str">
            <v xml:space="preserve">SOLARIS 7 STD KOREAN SRVR </v>
          </cell>
          <cell r="C1114">
            <v>397</v>
          </cell>
          <cell r="D1114" t="str">
            <v xml:space="preserve">A </v>
          </cell>
        </row>
        <row r="1115">
          <cell r="A1115" t="str">
            <v xml:space="preserve">SOLMS-070WD99H </v>
          </cell>
          <cell r="B1115" t="str">
            <v xml:space="preserve">SOLARIS 7 STANDARD KOREAN DT </v>
          </cell>
          <cell r="C1115">
            <v>325</v>
          </cell>
          <cell r="D1115" t="str">
            <v xml:space="preserve">A </v>
          </cell>
        </row>
        <row r="1116">
          <cell r="A1116" t="str">
            <v xml:space="preserve">SOLMS-07AW999H </v>
          </cell>
          <cell r="B1116" t="str">
            <v xml:space="preserve">SOLARIS 7 10/98 KOREAN SRVR </v>
          </cell>
          <cell r="C1116">
            <v>397</v>
          </cell>
          <cell r="D1116" t="str">
            <v xml:space="preserve">A </v>
          </cell>
        </row>
        <row r="1117">
          <cell r="A1117" t="str">
            <v xml:space="preserve">SOLMS-07AWD99H </v>
          </cell>
          <cell r="B1117" t="str">
            <v xml:space="preserve">SOLARIS 7 10/98 KOREAN DT </v>
          </cell>
          <cell r="C1117">
            <v>325</v>
          </cell>
          <cell r="D1117" t="str">
            <v xml:space="preserve">A </v>
          </cell>
        </row>
        <row r="1118">
          <cell r="A1118" t="str">
            <v xml:space="preserve">SOLMS-07BW999H </v>
          </cell>
          <cell r="B1118" t="str">
            <v xml:space="preserve">Solaris 7 3/99 Korean Srvr </v>
          </cell>
          <cell r="C1118">
            <v>397</v>
          </cell>
          <cell r="D1118" t="str">
            <v xml:space="preserve">A </v>
          </cell>
        </row>
        <row r="1119">
          <cell r="A1119" t="str">
            <v xml:space="preserve">SOLMS-07BWD99H </v>
          </cell>
          <cell r="B1119" t="str">
            <v xml:space="preserve">Solaris 7 3/99 Korean DT </v>
          </cell>
          <cell r="C1119">
            <v>325</v>
          </cell>
          <cell r="D1119" t="str">
            <v xml:space="preserve">A </v>
          </cell>
        </row>
        <row r="1120">
          <cell r="A1120" t="str">
            <v xml:space="preserve">SOLMS-07CW999H </v>
          </cell>
          <cell r="B1120" t="str">
            <v xml:space="preserve">Solaris 7 5/99 Korean Srvr </v>
          </cell>
          <cell r="C1120">
            <v>397</v>
          </cell>
          <cell r="D1120" t="str">
            <v xml:space="preserve">A </v>
          </cell>
        </row>
        <row r="1121">
          <cell r="A1121" t="str">
            <v xml:space="preserve">SOLMS-07DW999H </v>
          </cell>
          <cell r="B1121" t="str">
            <v xml:space="preserve">Solaris 7 8/99 Korean Srvr </v>
          </cell>
          <cell r="C1121">
            <v>397</v>
          </cell>
          <cell r="D1121" t="str">
            <v xml:space="preserve">A </v>
          </cell>
        </row>
        <row r="1122">
          <cell r="A1122" t="str">
            <v xml:space="preserve">SOLMS-07CWD99H </v>
          </cell>
          <cell r="B1122" t="str">
            <v xml:space="preserve">Solaris 7 5/99 Korean DT </v>
          </cell>
          <cell r="C1122">
            <v>325</v>
          </cell>
          <cell r="D1122" t="str">
            <v xml:space="preserve">A </v>
          </cell>
        </row>
        <row r="1123">
          <cell r="A1123" t="str">
            <v xml:space="preserve">SOLMS-251W999H </v>
          </cell>
          <cell r="B1123" t="str">
            <v xml:space="preserve">KOREAN SOLARIS 2.5.1 STD SV </v>
          </cell>
          <cell r="C1123">
            <v>390</v>
          </cell>
          <cell r="D1123" t="str">
            <v xml:space="preserve">A </v>
          </cell>
        </row>
        <row r="1124">
          <cell r="A1124" t="str">
            <v xml:space="preserve">SOLMS-251WD99H </v>
          </cell>
          <cell r="B1124" t="str">
            <v xml:space="preserve">KOREAN SOLARIS 2.5.1 STD DT </v>
          </cell>
          <cell r="C1124">
            <v>325</v>
          </cell>
          <cell r="D1124" t="str">
            <v xml:space="preserve">A </v>
          </cell>
        </row>
        <row r="1125">
          <cell r="A1125" t="str">
            <v xml:space="preserve">SOLMS-260W999H </v>
          </cell>
          <cell r="B1125" t="str">
            <v xml:space="preserve">SOLARIS 2.6 STD KOREAN SRVR </v>
          </cell>
          <cell r="C1125">
            <v>397</v>
          </cell>
          <cell r="D1125" t="str">
            <v xml:space="preserve">A </v>
          </cell>
        </row>
        <row r="1126">
          <cell r="A1126" t="str">
            <v xml:space="preserve">SOLMS-260WD99H </v>
          </cell>
          <cell r="B1126" t="str">
            <v xml:space="preserve">SOLARIS 2.6 STANDARD KOREAN DT </v>
          </cell>
          <cell r="C1126">
            <v>325</v>
          </cell>
          <cell r="D1126" t="str">
            <v xml:space="preserve">A </v>
          </cell>
        </row>
        <row r="1127">
          <cell r="A1127" t="str">
            <v xml:space="preserve">SOLMS-26EW999H </v>
          </cell>
          <cell r="B1127" t="str">
            <v xml:space="preserve">SOLARIS 2.6 5/98 KOREAN SRVR </v>
          </cell>
          <cell r="C1127">
            <v>397</v>
          </cell>
          <cell r="D1127" t="str">
            <v xml:space="preserve">A </v>
          </cell>
        </row>
        <row r="1128">
          <cell r="A1128" t="str">
            <v xml:space="preserve">SOLMS-26EWD99H </v>
          </cell>
          <cell r="B1128" t="str">
            <v xml:space="preserve">SOLARIS 2.6 5/98 KOREAN DT </v>
          </cell>
          <cell r="C1128">
            <v>325</v>
          </cell>
          <cell r="D1128" t="str">
            <v xml:space="preserve">A </v>
          </cell>
        </row>
        <row r="1129">
          <cell r="A1129" t="str">
            <v xml:space="preserve">SOLMS-26ZW999H </v>
          </cell>
          <cell r="B1129" t="str">
            <v xml:space="preserve">SOL 2.6 BASE 08/97 KOREAN SVR </v>
          </cell>
          <cell r="C1129">
            <v>397</v>
          </cell>
          <cell r="D1129" t="str">
            <v xml:space="preserve">A </v>
          </cell>
        </row>
        <row r="1130">
          <cell r="A1130" t="str">
            <v>SOLZS-08BB9AYH</v>
          </cell>
          <cell r="B1130" t="str">
            <v>SOLARIS 8 6/00 KOREA MEDIA</v>
          </cell>
          <cell r="C1130">
            <v>397</v>
          </cell>
          <cell r="D1130" t="str">
            <v xml:space="preserve">A </v>
          </cell>
        </row>
        <row r="1131">
          <cell r="A1131" t="str">
            <v>SOLZS-080B9AYH</v>
          </cell>
          <cell r="B1131" t="str">
            <v>SOLARIS 8 6/00 KOREA MEDIA</v>
          </cell>
          <cell r="C1131">
            <v>397</v>
          </cell>
          <cell r="D1131" t="str">
            <v xml:space="preserve">A </v>
          </cell>
        </row>
        <row r="1132">
          <cell r="A1132" t="str">
            <v>SOL99-080-MAD9</v>
          </cell>
          <cell r="B1132" t="str">
            <v>SOLARIS 8 EN FULL Manul Set</v>
          </cell>
          <cell r="C1132">
            <v>1944</v>
          </cell>
          <cell r="D1132" t="str">
            <v xml:space="preserve">B </v>
          </cell>
        </row>
        <row r="1133">
          <cell r="A1133" t="str">
            <v xml:space="preserve">SOLMS-26ZWD99H </v>
          </cell>
          <cell r="B1133" t="str">
            <v xml:space="preserve">SOL 2.6 BASE 08/97 KOREAN DT </v>
          </cell>
          <cell r="C1133">
            <v>325</v>
          </cell>
          <cell r="D1133" t="str">
            <v xml:space="preserve">A </v>
          </cell>
        </row>
        <row r="1134">
          <cell r="A1134" t="str">
            <v xml:space="preserve">SOLS-2.5.1APR97-45 </v>
          </cell>
          <cell r="B1134" t="str">
            <v xml:space="preserve">KOREAN SOLARIS 2.5.1 HW4/97 SV </v>
          </cell>
          <cell r="C1134">
            <v>390</v>
          </cell>
          <cell r="D1134" t="str">
            <v xml:space="preserve">A </v>
          </cell>
        </row>
        <row r="1135">
          <cell r="A1135" t="str">
            <v xml:space="preserve">SOLS-2.5.1AUG97-45 </v>
          </cell>
          <cell r="B1135" t="str">
            <v xml:space="preserve">KOREAN SOLARIS 2.5.1 HW8/97 SV </v>
          </cell>
          <cell r="C1135">
            <v>390</v>
          </cell>
          <cell r="D1135" t="str">
            <v xml:space="preserve">A </v>
          </cell>
        </row>
        <row r="1136">
          <cell r="A1136" t="str">
            <v xml:space="preserve">SOLS-2.5.1NOV97-45 </v>
          </cell>
          <cell r="B1136" t="str">
            <v xml:space="preserve">KOREAN SOLARIS 2.5.1 11/97 SV </v>
          </cell>
          <cell r="C1136">
            <v>390</v>
          </cell>
          <cell r="D1136" t="str">
            <v xml:space="preserve">A </v>
          </cell>
        </row>
        <row r="1137">
          <cell r="A1137" t="str">
            <v xml:space="preserve">SOLS-2.5MAY96-45 </v>
          </cell>
          <cell r="B1137" t="str">
            <v xml:space="preserve">CD ASSY,KO S2.5.1 HW5/96 WGS </v>
          </cell>
          <cell r="C1137">
            <v>390</v>
          </cell>
          <cell r="D1137" t="str">
            <v xml:space="preserve">A </v>
          </cell>
        </row>
        <row r="1138">
          <cell r="A1138" t="str">
            <v xml:space="preserve">SOLS-2.6MAR98 </v>
          </cell>
          <cell r="B1138" t="str">
            <v xml:space="preserve">SOL 2.6 HW 3/98 ENG SVR </v>
          </cell>
          <cell r="C1138">
            <v>130</v>
          </cell>
          <cell r="D1138" t="str">
            <v xml:space="preserve">A </v>
          </cell>
        </row>
        <row r="1139">
          <cell r="A1139" t="str">
            <v xml:space="preserve">SOLS-2.6MAR98-45 </v>
          </cell>
          <cell r="B1139" t="str">
            <v xml:space="preserve">SOL 2.6 HW 3/98 KOREAN SVR </v>
          </cell>
          <cell r="C1139">
            <v>397</v>
          </cell>
          <cell r="D1139" t="str">
            <v xml:space="preserve">A </v>
          </cell>
        </row>
        <row r="1140">
          <cell r="A1140" t="str">
            <v xml:space="preserve">SOLSA-2.5.1-P </v>
          </cell>
          <cell r="B1140" t="str">
            <v xml:space="preserve">SW,S2.5.1,SPARC/X86,SYS AB,US </v>
          </cell>
          <cell r="C1140">
            <v>293</v>
          </cell>
          <cell r="D1140" t="str">
            <v xml:space="preserve">A </v>
          </cell>
        </row>
        <row r="1141">
          <cell r="A1141" t="str">
            <v xml:space="preserve">SOLSA-2.6-P </v>
          </cell>
          <cell r="B1141" t="str">
            <v xml:space="preserve">SOLARIS 2.6 US ADMINDOCS </v>
          </cell>
          <cell r="C1141">
            <v>293</v>
          </cell>
          <cell r="D1141" t="str">
            <v xml:space="preserve">A </v>
          </cell>
        </row>
        <row r="1142">
          <cell r="A1142" t="str">
            <v xml:space="preserve">SOLSIE-1.0-D </v>
          </cell>
          <cell r="B1142" t="str">
            <v xml:space="preserve">SOLARIS SV INTRANET EXT US DOC </v>
          </cell>
          <cell r="C1142">
            <v>390</v>
          </cell>
          <cell r="D1142" t="str">
            <v xml:space="preserve">B </v>
          </cell>
        </row>
        <row r="1143">
          <cell r="A1143" t="str">
            <v xml:space="preserve">SOLSIE-1.0-LE </v>
          </cell>
          <cell r="B1143" t="str">
            <v xml:space="preserve">SOLARIS SV INTRANET EXT LE EXP </v>
          </cell>
          <cell r="C1143">
            <v>774</v>
          </cell>
          <cell r="D1143" t="str">
            <v xml:space="preserve">A </v>
          </cell>
        </row>
        <row r="1144">
          <cell r="A1144" t="str">
            <v xml:space="preserve">SOLSIE-1.0-P </v>
          </cell>
          <cell r="B1144" t="str">
            <v xml:space="preserve">SOLARIS SV INTRANET EXT US </v>
          </cell>
          <cell r="C1144">
            <v>774</v>
          </cell>
          <cell r="D1144" t="str">
            <v xml:space="preserve">A </v>
          </cell>
        </row>
        <row r="1145">
          <cell r="A1145" t="str">
            <v xml:space="preserve">SOLSUB-DH </v>
          </cell>
          <cell r="B1145" t="str">
            <v xml:space="preserve">SOLARIS 1YR. SUBS DT HIGH </v>
          </cell>
          <cell r="C1145">
            <v>693</v>
          </cell>
          <cell r="D1145" t="str">
            <v xml:space="preserve">B </v>
          </cell>
        </row>
        <row r="1146">
          <cell r="A1146" t="str">
            <v xml:space="preserve">SOLSUB-DHU </v>
          </cell>
          <cell r="B1146" t="str">
            <v xml:space="preserve">SOLARIS 2YR SUBSW/UPG, DT HIGH </v>
          </cell>
          <cell r="C1146">
            <v>1155</v>
          </cell>
          <cell r="D1146" t="str">
            <v xml:space="preserve">B </v>
          </cell>
        </row>
        <row r="1147">
          <cell r="A1147" t="str">
            <v xml:space="preserve">SOLSUB-DHU-R10 </v>
          </cell>
          <cell r="B1147" t="str">
            <v xml:space="preserve">10RTU SOLARIS SUBSW/UPG, DT HG </v>
          </cell>
          <cell r="C1147">
            <v>10150</v>
          </cell>
          <cell r="D1147" t="str">
            <v xml:space="preserve">B </v>
          </cell>
        </row>
        <row r="1148">
          <cell r="A1148" t="str">
            <v xml:space="preserve">SOLSUB-DHU-R100 </v>
          </cell>
          <cell r="B1148" t="str">
            <v xml:space="preserve">100RTU SOLARIS SUBSW/UPG, DTHG </v>
          </cell>
          <cell r="C1148">
            <v>64400</v>
          </cell>
          <cell r="D1148" t="str">
            <v xml:space="preserve">B </v>
          </cell>
        </row>
        <row r="1149">
          <cell r="A1149" t="str">
            <v xml:space="preserve">SOLSUB-DHU-R50 </v>
          </cell>
          <cell r="B1149" t="str">
            <v xml:space="preserve">50RTU SOLARIS SUBSW/UPG, DT HG </v>
          </cell>
          <cell r="C1149">
            <v>42000</v>
          </cell>
          <cell r="D1149" t="str">
            <v xml:space="preserve">B </v>
          </cell>
        </row>
        <row r="1150">
          <cell r="A1150" t="str">
            <v xml:space="preserve">SOLSUB-DT </v>
          </cell>
          <cell r="B1150" t="str">
            <v xml:space="preserve">SOLARIS 1YR. SUBS DT LOW </v>
          </cell>
          <cell r="C1150">
            <v>511</v>
          </cell>
          <cell r="D1150" t="str">
            <v xml:space="preserve">B </v>
          </cell>
        </row>
        <row r="1151">
          <cell r="A1151" t="str">
            <v xml:space="preserve">SOLSUB-DTU </v>
          </cell>
          <cell r="B1151" t="str">
            <v xml:space="preserve">SOLARIS 2YR SUBS W/UPG, DT LOW </v>
          </cell>
          <cell r="C1151">
            <v>693</v>
          </cell>
          <cell r="D1151" t="str">
            <v xml:space="preserve">B </v>
          </cell>
        </row>
        <row r="1152">
          <cell r="A1152" t="str">
            <v xml:space="preserve">SOLSUB-DTU-R10 </v>
          </cell>
          <cell r="B1152" t="str">
            <v xml:space="preserve">10RTU SOLARIS SUBSW/UPG, DT LW </v>
          </cell>
          <cell r="C1152">
            <v>3150</v>
          </cell>
          <cell r="D1152" t="str">
            <v xml:space="preserve">B </v>
          </cell>
        </row>
        <row r="1153">
          <cell r="A1153" t="str">
            <v xml:space="preserve">SOLSUB-DTU-R100 </v>
          </cell>
          <cell r="B1153" t="str">
            <v xml:space="preserve">100RTU SOLARIS SUBSW/UPG, DTLW </v>
          </cell>
          <cell r="C1153">
            <v>18060</v>
          </cell>
          <cell r="D1153" t="str">
            <v xml:space="preserve">B </v>
          </cell>
        </row>
        <row r="1154">
          <cell r="A1154" t="str">
            <v xml:space="preserve">SOLSUB-DTU-R50 </v>
          </cell>
          <cell r="B1154" t="str">
            <v xml:space="preserve">50RTU SOLARIS SUBSW/UPG, DT LW </v>
          </cell>
          <cell r="C1154">
            <v>12250</v>
          </cell>
          <cell r="D1154" t="str">
            <v xml:space="preserve">B </v>
          </cell>
        </row>
        <row r="1155">
          <cell r="A1155" t="str">
            <v xml:space="preserve">SOLSUB-S8U-R10 </v>
          </cell>
          <cell r="B1155" t="str">
            <v xml:space="preserve">10RTU SOLARIS 8WSV SUBS W/UPGD </v>
          </cell>
          <cell r="C1155">
            <v>33530</v>
          </cell>
          <cell r="D1155" t="str">
            <v xml:space="preserve">B </v>
          </cell>
        </row>
        <row r="1156">
          <cell r="A1156" t="str">
            <v xml:space="preserve">SOLSUB-SV-16 </v>
          </cell>
          <cell r="B1156" t="str">
            <v xml:space="preserve">SOLARIS 1YR SUBS, 16CPU SERVER </v>
          </cell>
          <cell r="C1156">
            <v>14280</v>
          </cell>
          <cell r="D1156" t="str">
            <v xml:space="preserve">B </v>
          </cell>
        </row>
        <row r="1157">
          <cell r="A1157" t="str">
            <v xml:space="preserve">SOLSUB-SV-32 </v>
          </cell>
          <cell r="B1157" t="str">
            <v xml:space="preserve">SOLARIS 1YR SUBS, 32CPU SERVER </v>
          </cell>
          <cell r="C1157">
            <v>29260</v>
          </cell>
          <cell r="D1157" t="str">
            <v xml:space="preserve">B </v>
          </cell>
        </row>
        <row r="1158">
          <cell r="A1158" t="str">
            <v xml:space="preserve">SOLSUB-SV-4 </v>
          </cell>
          <cell r="B1158" t="str">
            <v xml:space="preserve">SOLARIS 1YR SUBS, 4CPU SERVER </v>
          </cell>
          <cell r="C1158">
            <v>2303</v>
          </cell>
          <cell r="D1158" t="str">
            <v xml:space="preserve">B </v>
          </cell>
        </row>
        <row r="1159">
          <cell r="A1159" t="str">
            <v xml:space="preserve">SOLSUB-SV-8 </v>
          </cell>
          <cell r="B1159" t="str">
            <v xml:space="preserve">SOLARIS 1YR SUBS, 8CPU SERVER </v>
          </cell>
          <cell r="C1159">
            <v>5593</v>
          </cell>
          <cell r="D1159" t="str">
            <v xml:space="preserve">B </v>
          </cell>
        </row>
        <row r="1160">
          <cell r="A1160" t="str">
            <v xml:space="preserve">SOLSUB-SVU-16 </v>
          </cell>
          <cell r="B1160" t="str">
            <v xml:space="preserve">SOLARIS 2YR SUBSW/UPG ENTSV 16 </v>
          </cell>
          <cell r="C1160">
            <v>25200</v>
          </cell>
          <cell r="D1160" t="str">
            <v xml:space="preserve">B </v>
          </cell>
        </row>
        <row r="1161">
          <cell r="A1161" t="str">
            <v xml:space="preserve">SOLSUB-SVU-32 </v>
          </cell>
          <cell r="B1161" t="str">
            <v xml:space="preserve">SOLARIS 2YR SUBSW/UPG ENTSV 32 </v>
          </cell>
          <cell r="C1161">
            <v>51415</v>
          </cell>
          <cell r="D1161" t="str">
            <v xml:space="preserve">B </v>
          </cell>
        </row>
        <row r="1162">
          <cell r="A1162" t="str">
            <v xml:space="preserve">SOLSUB-SVU-8 </v>
          </cell>
          <cell r="B1162" t="str">
            <v xml:space="preserve">SOLARIS 2YR SUBSW/UPG ENTSV 8 </v>
          </cell>
          <cell r="C1162">
            <v>9793</v>
          </cell>
          <cell r="D1162" t="str">
            <v xml:space="preserve">B </v>
          </cell>
        </row>
        <row r="1163">
          <cell r="A1163" t="str">
            <v xml:space="preserve">SOLX9-999-D99M </v>
          </cell>
          <cell r="B1163" t="str">
            <v xml:space="preserve">SOLARIS DESKTOP 10RTU's </v>
          </cell>
          <cell r="C1163">
            <v>2210</v>
          </cell>
          <cell r="D1163" t="str">
            <v xml:space="preserve">A </v>
          </cell>
        </row>
        <row r="1164">
          <cell r="A1164" t="str">
            <v xml:space="preserve">SOLXS-92D-W9UM </v>
          </cell>
          <cell r="B1164" t="str">
            <v xml:space="preserve">10RTU SOLARIS WGSV SUBS W/UPGD </v>
          </cell>
          <cell r="C1164">
            <v>12935</v>
          </cell>
          <cell r="D1164" t="str">
            <v xml:space="preserve">B </v>
          </cell>
        </row>
        <row r="1165">
          <cell r="A1165" t="str">
            <v xml:space="preserve">SP40-ACR-QIC </v>
          </cell>
          <cell r="B1165" t="str">
            <v xml:space="preserve">A7000 SP40 CRC SW, TAPE DOC LI </v>
          </cell>
          <cell r="C1165">
            <v>144000</v>
          </cell>
          <cell r="D1165" t="str">
            <v xml:space="preserve">B </v>
          </cell>
        </row>
        <row r="1166">
          <cell r="A1166" t="str">
            <v xml:space="preserve">SP40-OS-QIC </v>
          </cell>
          <cell r="B1166" t="str">
            <v xml:space="preserve">A7000 OS SW, TAPE DOC LI </v>
          </cell>
          <cell r="C1166">
            <v>0</v>
          </cell>
          <cell r="D1166" t="str">
            <v xml:space="preserve">D </v>
          </cell>
        </row>
        <row r="1167">
          <cell r="A1167" t="str">
            <v xml:space="preserve">SPF-1.0G-P </v>
          </cell>
          <cell r="B1167" t="str">
            <v xml:space="preserve">SPF-200 UNLI NODE GLOB </v>
          </cell>
          <cell r="C1167">
            <v>34993</v>
          </cell>
          <cell r="D1167" t="str">
            <v xml:space="preserve">B </v>
          </cell>
        </row>
        <row r="1168">
          <cell r="A1168" t="str">
            <v xml:space="preserve">SPF-1.0G-PU </v>
          </cell>
          <cell r="B1168" t="str">
            <v xml:space="preserve">UPG SPF-100 TO SPF-200 GLBL </v>
          </cell>
          <cell r="C1168">
            <v>8400</v>
          </cell>
          <cell r="D1168" t="str">
            <v xml:space="preserve">B </v>
          </cell>
        </row>
        <row r="1169">
          <cell r="A1169" t="str">
            <v xml:space="preserve">SPFMS-100W9999 </v>
          </cell>
          <cell r="B1169" t="str">
            <v xml:space="preserve">SunScreen SPF-200 Global </v>
          </cell>
          <cell r="C1169">
            <v>27993</v>
          </cell>
          <cell r="D1169" t="str">
            <v xml:space="preserve">B </v>
          </cell>
        </row>
        <row r="1170">
          <cell r="A1170" t="str">
            <v xml:space="preserve">SPFMS-100W99U9 </v>
          </cell>
          <cell r="B1170" t="str">
            <v xml:space="preserve">SunScreen SPF-200 Gl. Upgrade </v>
          </cell>
          <cell r="C1170">
            <v>350</v>
          </cell>
          <cell r="D1170" t="str">
            <v xml:space="preserve">B </v>
          </cell>
        </row>
        <row r="1171">
          <cell r="A1171" t="str">
            <v xml:space="preserve">SPFMS-100W9D99 </v>
          </cell>
          <cell r="B1171" t="str">
            <v xml:space="preserve">SunScreen SPF-200 Global Eval </v>
          </cell>
          <cell r="C1171">
            <v>350</v>
          </cell>
          <cell r="D1171" t="str">
            <v xml:space="preserve">B </v>
          </cell>
        </row>
        <row r="1172">
          <cell r="A1172" t="str">
            <v xml:space="preserve">SPTI9-999-T999 </v>
          </cell>
          <cell r="B1172" t="str">
            <v xml:space="preserve">SUNTEST JAVA TOOL TRNG - 1 PUB </v>
          </cell>
          <cell r="C1172">
            <v>2100</v>
          </cell>
          <cell r="D1172" t="str">
            <v xml:space="preserve">D </v>
          </cell>
        </row>
        <row r="1173">
          <cell r="A1173" t="str">
            <v xml:space="preserve">SQA-RT-1.0-D </v>
          </cell>
          <cell r="B1173" t="str">
            <v xml:space="preserve">TMN/SNMP Q-A 1.0 RT, DOC </v>
          </cell>
          <cell r="C1173">
            <v>195</v>
          </cell>
          <cell r="D1173" t="str">
            <v xml:space="preserve">D </v>
          </cell>
        </row>
        <row r="1174">
          <cell r="A1174" t="str">
            <v xml:space="preserve">SQA-RT-1.0-S </v>
          </cell>
          <cell r="B1174" t="str">
            <v xml:space="preserve">TMN/SNMP Q-A 1.0 RT, CD LIC </v>
          </cell>
          <cell r="C1174">
            <v>7794</v>
          </cell>
          <cell r="D1174" t="str">
            <v xml:space="preserve">B </v>
          </cell>
        </row>
        <row r="1175">
          <cell r="A1175" t="str">
            <v xml:space="preserve">SQA-TK-1.0-D </v>
          </cell>
          <cell r="B1175" t="str">
            <v xml:space="preserve">TMN/SNMP Q-A 1.0 TK, DOC </v>
          </cell>
          <cell r="C1175">
            <v>195</v>
          </cell>
          <cell r="D1175" t="str">
            <v xml:space="preserve">D </v>
          </cell>
        </row>
        <row r="1176">
          <cell r="A1176" t="str">
            <v xml:space="preserve">SQA-TK-1.0-S </v>
          </cell>
          <cell r="B1176" t="str">
            <v xml:space="preserve">TMN/SNMP Q-A 1.0 TK, CD LIC </v>
          </cell>
          <cell r="C1176">
            <v>18850</v>
          </cell>
          <cell r="D1176" t="str">
            <v xml:space="preserve">B </v>
          </cell>
        </row>
        <row r="1177">
          <cell r="A1177" t="str">
            <v xml:space="preserve">SRM9S-011-999 </v>
          </cell>
          <cell r="B1177" t="str">
            <v xml:space="preserve">SRM 1.1 Sol 2.6,7,8 SP, Media Kit </v>
          </cell>
          <cell r="C1177">
            <v>70</v>
          </cell>
          <cell r="D1177" t="str">
            <v xml:space="preserve">B </v>
          </cell>
        </row>
        <row r="1178">
          <cell r="A1178" t="str">
            <v xml:space="preserve">SRMMS-011-C999 </v>
          </cell>
          <cell r="B1178" t="str">
            <v xml:space="preserve">SRM 1.1 : E10000 ENGLISH </v>
          </cell>
          <cell r="C1178">
            <v>56000</v>
          </cell>
          <cell r="D1178" t="str">
            <v xml:space="preserve">B </v>
          </cell>
        </row>
        <row r="1179">
          <cell r="A1179" t="str">
            <v xml:space="preserve">SRM9S-010-999 </v>
          </cell>
          <cell r="B1179" t="str">
            <v xml:space="preserve">SRM 1.0 Sol 2.6,7 SP, Media Kit </v>
          </cell>
          <cell r="C1179">
            <v>70</v>
          </cell>
          <cell r="D1179" t="str">
            <v xml:space="preserve">B </v>
          </cell>
        </row>
        <row r="1180">
          <cell r="A1180" t="str">
            <v xml:space="preserve">SRMMS-010-C999 </v>
          </cell>
          <cell r="B1180" t="str">
            <v xml:space="preserve">SRM 1.0 : E10000 ENGLISH </v>
          </cell>
          <cell r="C1180">
            <v>56000</v>
          </cell>
          <cell r="D1180" t="str">
            <v xml:space="preserve">B </v>
          </cell>
        </row>
        <row r="1181">
          <cell r="A1181" t="str">
            <v xml:space="preserve">SRMMS-010-I999 </v>
          </cell>
          <cell r="B1181" t="str">
            <v xml:space="preserve">SRM 1.0 FOR WORKGROUP- ENGLISH </v>
          </cell>
          <cell r="C1181">
            <v>5600</v>
          </cell>
          <cell r="D1181" t="str">
            <v xml:space="preserve">B </v>
          </cell>
        </row>
        <row r="1182">
          <cell r="A1182" t="str">
            <v xml:space="preserve">SRMMS-010-L999 </v>
          </cell>
          <cell r="B1182" t="str">
            <v xml:space="preserve">SRM 1.0 : E6X00 ENGLISH </v>
          </cell>
          <cell r="C1182">
            <v>21000</v>
          </cell>
          <cell r="D1182" t="str">
            <v xml:space="preserve">B </v>
          </cell>
        </row>
        <row r="1183">
          <cell r="A1183" t="str">
            <v xml:space="preserve">SRMMS-010-X999 </v>
          </cell>
          <cell r="B1183" t="str">
            <v xml:space="preserve">SRM 1.0 FOR E3X000 - ENGLISH </v>
          </cell>
          <cell r="C1183">
            <v>9800</v>
          </cell>
          <cell r="D1183" t="str">
            <v xml:space="preserve">B </v>
          </cell>
        </row>
        <row r="1184">
          <cell r="A1184" t="str">
            <v xml:space="preserve">SRMMS-010-Y999 </v>
          </cell>
          <cell r="B1184" t="str">
            <v xml:space="preserve">SRM 1.0 : E4X00/E5X00 ENGLISH </v>
          </cell>
          <cell r="C1184">
            <v>16800</v>
          </cell>
          <cell r="D1184" t="str">
            <v xml:space="preserve">B </v>
          </cell>
        </row>
        <row r="1185">
          <cell r="A1185" t="str">
            <v xml:space="preserve">SRMMS-011-X999 </v>
          </cell>
          <cell r="B1185" t="str">
            <v xml:space="preserve">SRM 1.1 FOR E3X000 - ENGLISH </v>
          </cell>
          <cell r="C1185">
            <v>9800</v>
          </cell>
          <cell r="D1185" t="str">
            <v xml:space="preserve">B </v>
          </cell>
        </row>
        <row r="1186">
          <cell r="A1186" t="str">
            <v xml:space="preserve">SRMMS-011-Y999 </v>
          </cell>
          <cell r="B1186" t="str">
            <v xml:space="preserve">SRM 1.1 : E4X00/E5X00 ENGLISH </v>
          </cell>
          <cell r="C1186">
            <v>16800</v>
          </cell>
          <cell r="D1186" t="str">
            <v xml:space="preserve">B </v>
          </cell>
        </row>
        <row r="1187">
          <cell r="A1187" t="str">
            <v xml:space="preserve">SS4MS-201W9999 </v>
          </cell>
          <cell r="B1187" t="str">
            <v xml:space="preserve">SunScreen SecureNet 4Pack Prom </v>
          </cell>
          <cell r="C1187">
            <v>27993</v>
          </cell>
          <cell r="D1187" t="str">
            <v xml:space="preserve">B </v>
          </cell>
        </row>
        <row r="1188">
          <cell r="A1188" t="str">
            <v xml:space="preserve">SSHMS-200W9999 </v>
          </cell>
          <cell r="B1188" t="str">
            <v xml:space="preserve">SEC. NET HA, CD, DOCS, LIC </v>
          </cell>
          <cell r="C1188">
            <v>20993</v>
          </cell>
          <cell r="D1188" t="str">
            <v xml:space="preserve">B </v>
          </cell>
        </row>
        <row r="1189">
          <cell r="A1189" t="str">
            <v xml:space="preserve">SSHMS-200WW999 </v>
          </cell>
          <cell r="B1189" t="str">
            <v xml:space="preserve">SEC. NET HA W/G CD, DOCS, LIC </v>
          </cell>
          <cell r="C1189">
            <v>6293</v>
          </cell>
          <cell r="D1189" t="str">
            <v xml:space="preserve">B </v>
          </cell>
        </row>
        <row r="1190">
          <cell r="A1190" t="str">
            <v xml:space="preserve">SSNMS-200E99U9 </v>
          </cell>
          <cell r="B1190" t="str">
            <v xml:space="preserve">SEC. NET EXPORT CTL UPGRADE </v>
          </cell>
          <cell r="C1190">
            <v>210</v>
          </cell>
          <cell r="D1190" t="str">
            <v xml:space="preserve">B </v>
          </cell>
        </row>
        <row r="1191">
          <cell r="A1191" t="str">
            <v xml:space="preserve">SSNMS-200N99U9 </v>
          </cell>
          <cell r="B1191" t="str">
            <v xml:space="preserve">SEC. NET US/CANADA UPGRADE </v>
          </cell>
          <cell r="C1191">
            <v>210</v>
          </cell>
          <cell r="D1191" t="str">
            <v xml:space="preserve">B </v>
          </cell>
        </row>
        <row r="1192">
          <cell r="A1192" t="str">
            <v xml:space="preserve">SSNMS-200W9999 </v>
          </cell>
          <cell r="B1192" t="str">
            <v xml:space="preserve">SEC. NET CD, DOCS, LIC </v>
          </cell>
          <cell r="C1192">
            <v>13993</v>
          </cell>
          <cell r="D1192" t="str">
            <v xml:space="preserve">B </v>
          </cell>
        </row>
        <row r="1193">
          <cell r="A1193" t="str">
            <v xml:space="preserve">SSNMS-200W99U9 </v>
          </cell>
          <cell r="B1193" t="str">
            <v xml:space="preserve">SEC. NET UPGRADE FROM EFS </v>
          </cell>
          <cell r="C1193">
            <v>350</v>
          </cell>
          <cell r="D1193" t="str">
            <v xml:space="preserve">B </v>
          </cell>
        </row>
        <row r="1194">
          <cell r="A1194" t="str">
            <v xml:space="preserve">SSNMS-200W9D99 </v>
          </cell>
          <cell r="B1194" t="str">
            <v xml:space="preserve">SEC. NET CD, DOCS, 120 DA LIC </v>
          </cell>
          <cell r="C1194">
            <v>350</v>
          </cell>
          <cell r="D1194" t="str">
            <v xml:space="preserve">B </v>
          </cell>
        </row>
        <row r="1195">
          <cell r="A1195" t="str">
            <v xml:space="preserve">SSNMS-200WW999 </v>
          </cell>
          <cell r="B1195" t="str">
            <v xml:space="preserve">SEC. NET W/G CD, DOCS, LIC </v>
          </cell>
          <cell r="C1195">
            <v>4193</v>
          </cell>
          <cell r="D1195" t="str">
            <v xml:space="preserve">B </v>
          </cell>
        </row>
        <row r="1196">
          <cell r="A1196" t="str">
            <v xml:space="preserve">SSNMS-200WW9U9 </v>
          </cell>
          <cell r="B1196" t="str">
            <v xml:space="preserve">SEC. NET UPGRD EFS25/100 - W/G </v>
          </cell>
          <cell r="C1196">
            <v>350</v>
          </cell>
          <cell r="D1196" t="str">
            <v xml:space="preserve">B </v>
          </cell>
        </row>
        <row r="1197">
          <cell r="A1197" t="str">
            <v xml:space="preserve">SSNSS-200W9999 </v>
          </cell>
          <cell r="B1197" t="str">
            <v xml:space="preserve">SEC. NET CD, DOCS, SITE LIC </v>
          </cell>
          <cell r="C1197">
            <v>490000</v>
          </cell>
          <cell r="D1197" t="str">
            <v xml:space="preserve">B </v>
          </cell>
        </row>
        <row r="1198">
          <cell r="A1198" t="str">
            <v xml:space="preserve">SSNXS-200W9999 </v>
          </cell>
          <cell r="B1198" t="str">
            <v xml:space="preserve">SEC. NET CD, DOCS, 10 SVR LIC </v>
          </cell>
          <cell r="C1198">
            <v>98000</v>
          </cell>
          <cell r="D1198" t="str">
            <v xml:space="preserve">B </v>
          </cell>
        </row>
        <row r="1199">
          <cell r="A1199" t="str">
            <v xml:space="preserve">SSTI9-999-T999 </v>
          </cell>
          <cell r="B1199" t="str">
            <v xml:space="preserve">SUNTEST JAVA TOOL TRNG-1ONSITE </v>
          </cell>
          <cell r="C1199">
            <v>10500</v>
          </cell>
          <cell r="D1199" t="str">
            <v xml:space="preserve">D </v>
          </cell>
        </row>
        <row r="1200">
          <cell r="A1200" t="str">
            <v xml:space="preserve">STMM9-400-9999 </v>
          </cell>
          <cell r="B1200" t="str">
            <v xml:space="preserve">STMN 4.0PRODUCT SET CD ONLY </v>
          </cell>
          <cell r="C1200">
            <v>130</v>
          </cell>
          <cell r="D1200" t="str">
            <v xml:space="preserve">D </v>
          </cell>
        </row>
        <row r="1201">
          <cell r="A1201" t="str">
            <v xml:space="preserve">STMN-1.0-D </v>
          </cell>
          <cell r="B1201" t="str">
            <v xml:space="preserve">SOLSTICE TMN AGENT 1.0 DOCS </v>
          </cell>
          <cell r="C1201">
            <v>195</v>
          </cell>
          <cell r="D1201" t="str">
            <v xml:space="preserve">D </v>
          </cell>
        </row>
        <row r="1202">
          <cell r="A1202" t="str">
            <v xml:space="preserve">STMN-1.0-P </v>
          </cell>
          <cell r="B1202" t="str">
            <v xml:space="preserve">SOLS. TMN AGENT 1.0, CD DOC LI </v>
          </cell>
          <cell r="C1202">
            <v>36335</v>
          </cell>
          <cell r="D1202" t="str">
            <v xml:space="preserve">B </v>
          </cell>
        </row>
        <row r="1203">
          <cell r="A1203" t="str">
            <v xml:space="preserve">STMN-PSET-CD </v>
          </cell>
          <cell r="B1203" t="str">
            <v xml:space="preserve">TMN PRODUCT SET CD ONLY </v>
          </cell>
          <cell r="C1203">
            <v>130</v>
          </cell>
          <cell r="D1203" t="str">
            <v xml:space="preserve">D </v>
          </cell>
        </row>
        <row r="1204">
          <cell r="A1204" t="str">
            <v xml:space="preserve">STVM9-121-9999 </v>
          </cell>
          <cell r="B1204" t="str">
            <v xml:space="preserve">SHOWME TV 1.2.1, CD LI </v>
          </cell>
          <cell r="C1204">
            <v>35</v>
          </cell>
          <cell r="D1204" t="str">
            <v xml:space="preserve">B </v>
          </cell>
        </row>
        <row r="1205">
          <cell r="A1205" t="str">
            <v xml:space="preserve">STVM9-130-9999 </v>
          </cell>
          <cell r="B1205" t="str">
            <v xml:space="preserve">ShowMe TV 1.3, CD LI </v>
          </cell>
          <cell r="C1205">
            <v>35</v>
          </cell>
          <cell r="D1205" t="str">
            <v xml:space="preserve">B </v>
          </cell>
        </row>
        <row r="1206">
          <cell r="A1206" t="str">
            <v xml:space="preserve">SUNXTL-1.1-L1 </v>
          </cell>
          <cell r="B1206" t="str">
            <v xml:space="preserve">SUNXTL 1.1, LIC </v>
          </cell>
          <cell r="C1206">
            <v>413</v>
          </cell>
          <cell r="D1206" t="str">
            <v xml:space="preserve">A </v>
          </cell>
        </row>
        <row r="1207">
          <cell r="A1207" t="str">
            <v xml:space="preserve">SUNXTL-1.1-P </v>
          </cell>
          <cell r="B1207" t="str">
            <v xml:space="preserve">SUNXTL 1.1, CD DOC LI </v>
          </cell>
          <cell r="C1207">
            <v>2093</v>
          </cell>
          <cell r="D1207" t="str">
            <v xml:space="preserve">A </v>
          </cell>
        </row>
        <row r="1208">
          <cell r="A1208" t="str">
            <v xml:space="preserve">SWITCH-1.0-B </v>
          </cell>
          <cell r="B1208" t="str">
            <v xml:space="preserve">SUNSWITCH MANAGER SOFTWARE </v>
          </cell>
          <cell r="C1208">
            <v>0</v>
          </cell>
          <cell r="D1208" t="str">
            <v xml:space="preserve">D </v>
          </cell>
        </row>
        <row r="1209">
          <cell r="A1209" t="str">
            <v xml:space="preserve">SWN95-4.0-P </v>
          </cell>
          <cell r="B1209" t="str">
            <v xml:space="preserve">SW SOFTWINDOWS 95, CD DOC LI </v>
          </cell>
          <cell r="C1209">
            <v>304</v>
          </cell>
          <cell r="D1209" t="str">
            <v xml:space="preserve">H </v>
          </cell>
        </row>
        <row r="1210">
          <cell r="A1210" t="str">
            <v xml:space="preserve">SWT-1.0.3-D </v>
          </cell>
          <cell r="B1210" t="str">
            <v xml:space="preserve">SPARCWORKS/TW 1.0.3 DOCS </v>
          </cell>
          <cell r="C1210">
            <v>195</v>
          </cell>
          <cell r="D1210" t="str">
            <v xml:space="preserve">B </v>
          </cell>
        </row>
        <row r="1211">
          <cell r="A1211" t="str">
            <v xml:space="preserve">SYMC9-200-D999 </v>
          </cell>
          <cell r="B1211" t="str">
            <v xml:space="preserve">SYMON 2.0 FOR 100 DESKTOP PACK </v>
          </cell>
          <cell r="C1211">
            <v>12600</v>
          </cell>
          <cell r="D1211" t="str">
            <v xml:space="preserve">B </v>
          </cell>
        </row>
        <row r="1212">
          <cell r="A1212" t="str">
            <v xml:space="preserve">SYMC9-200-E999 </v>
          </cell>
          <cell r="B1212" t="str">
            <v xml:space="preserve">SYMON 2.0 FOR 100 SERVERS </v>
          </cell>
          <cell r="C1212">
            <v>70000</v>
          </cell>
          <cell r="D1212" t="str">
            <v xml:space="preserve">B </v>
          </cell>
        </row>
        <row r="1213">
          <cell r="A1213" t="str">
            <v xml:space="preserve">SYME9-200-D999 </v>
          </cell>
          <cell r="B1213" t="str">
            <v xml:space="preserve">SYMON 2.0 FOR 250 DESKTOP PACK </v>
          </cell>
          <cell r="C1213">
            <v>28000</v>
          </cell>
          <cell r="D1213" t="str">
            <v xml:space="preserve">B </v>
          </cell>
        </row>
        <row r="1214">
          <cell r="A1214" t="str">
            <v xml:space="preserve">SYMM9-201-999M </v>
          </cell>
          <cell r="B1214" t="str">
            <v xml:space="preserve">SYMON 2.0 Media Kit </v>
          </cell>
          <cell r="C1214">
            <v>70</v>
          </cell>
          <cell r="D1214" t="str">
            <v xml:space="preserve">B </v>
          </cell>
        </row>
        <row r="1215">
          <cell r="A1215" t="str">
            <v xml:space="preserve">SYMV9-200-E999 </v>
          </cell>
          <cell r="B1215" t="str">
            <v xml:space="preserve">SYMON 2.0 FOR 5 SERVERS </v>
          </cell>
          <cell r="C1215">
            <v>8750</v>
          </cell>
          <cell r="D1215" t="str">
            <v xml:space="preserve">B </v>
          </cell>
        </row>
        <row r="1216">
          <cell r="A1216" t="str">
            <v xml:space="preserve">SYMX9-200-D999 </v>
          </cell>
          <cell r="B1216" t="str">
            <v xml:space="preserve">SYMON 2.0 FOR 10 DESKTOP PACK </v>
          </cell>
          <cell r="C1216">
            <v>1400</v>
          </cell>
          <cell r="D1216" t="str">
            <v xml:space="preserve">B </v>
          </cell>
        </row>
        <row r="1217">
          <cell r="A1217" t="str">
            <v xml:space="preserve">SYMX9-200-E999 </v>
          </cell>
          <cell r="B1217" t="str">
            <v xml:space="preserve">SYMON 2.0 FOR 10 SERVERS </v>
          </cell>
          <cell r="C1217">
            <v>14000</v>
          </cell>
          <cell r="D1217" t="str">
            <v xml:space="preserve">B </v>
          </cell>
        </row>
        <row r="1218">
          <cell r="A1218" t="str">
            <v xml:space="preserve">SYMY9-200-E999 </v>
          </cell>
          <cell r="B1218" t="str">
            <v xml:space="preserve">SYMON 2.0 FOR 25 SERVERS </v>
          </cell>
          <cell r="C1218">
            <v>26250</v>
          </cell>
          <cell r="D1218" t="str">
            <v xml:space="preserve">B </v>
          </cell>
        </row>
        <row r="1219">
          <cell r="A1219" t="str">
            <v xml:space="preserve">TAGD9-200-9999 </v>
          </cell>
          <cell r="B1219" t="str">
            <v xml:space="preserve">TMN AGENT 2.0, DOC </v>
          </cell>
          <cell r="C1219">
            <v>195</v>
          </cell>
          <cell r="D1219" t="str">
            <v xml:space="preserve">D </v>
          </cell>
        </row>
        <row r="1220">
          <cell r="A1220" t="str">
            <v xml:space="preserve">TAGII-200-R999 </v>
          </cell>
          <cell r="B1220" t="str">
            <v xml:space="preserve">TMN AGENT 2.0 INTEL RT, LIC </v>
          </cell>
          <cell r="C1220">
            <v>0</v>
          </cell>
          <cell r="D1220" t="str">
            <v xml:space="preserve">D </v>
          </cell>
        </row>
        <row r="1221">
          <cell r="A1221" t="str">
            <v xml:space="preserve">TAGIN-200-R999 </v>
          </cell>
          <cell r="B1221" t="str">
            <v xml:space="preserve">TMN AGENT 2.0 NT RT, LIC </v>
          </cell>
          <cell r="C1221">
            <v>0</v>
          </cell>
          <cell r="D1221" t="str">
            <v xml:space="preserve">D </v>
          </cell>
        </row>
        <row r="1222">
          <cell r="A1222" t="str">
            <v xml:space="preserve">TAGIS-200-R999 </v>
          </cell>
          <cell r="B1222" t="str">
            <v xml:space="preserve">TMN AGENT 2.0 SPARC RT 1 LIC </v>
          </cell>
          <cell r="C1222">
            <v>0</v>
          </cell>
          <cell r="D1222" t="str">
            <v xml:space="preserve">D </v>
          </cell>
        </row>
        <row r="1223">
          <cell r="A1223" t="str">
            <v xml:space="preserve">TAGIS-200-T999 </v>
          </cell>
          <cell r="B1223" t="str">
            <v xml:space="preserve">TMN AGENT 2.0, LIC </v>
          </cell>
          <cell r="C1223">
            <v>54593</v>
          </cell>
          <cell r="D1223" t="str">
            <v xml:space="preserve">B </v>
          </cell>
        </row>
        <row r="1224">
          <cell r="A1224" t="str">
            <v xml:space="preserve">TAGIS-200-T9U9 </v>
          </cell>
          <cell r="B1224" t="str">
            <v xml:space="preserve">UG TMN AGENT 2.0, LIC </v>
          </cell>
          <cell r="C1224">
            <v>20280</v>
          </cell>
          <cell r="D1224" t="str">
            <v xml:space="preserve">D </v>
          </cell>
        </row>
        <row r="1225">
          <cell r="A1225" t="str">
            <v xml:space="preserve">TAGVS-200-T999 </v>
          </cell>
          <cell r="B1225" t="str">
            <v xml:space="preserve">TMN AGENT 2.0, 5 LIC </v>
          </cell>
          <cell r="C1225">
            <v>246085</v>
          </cell>
          <cell r="D1225" t="str">
            <v xml:space="preserve">B </v>
          </cell>
        </row>
        <row r="1226">
          <cell r="A1226" t="str">
            <v xml:space="preserve">TAGVS-200-T9U9 </v>
          </cell>
          <cell r="B1226" t="str">
            <v xml:space="preserve">UG TMN AGENT 2.0, 5LIC </v>
          </cell>
          <cell r="C1226">
            <v>91403</v>
          </cell>
          <cell r="D1226" t="str">
            <v xml:space="preserve">D </v>
          </cell>
        </row>
        <row r="1227">
          <cell r="A1227" t="str">
            <v xml:space="preserve">TASC9-200-E999 </v>
          </cell>
          <cell r="B1227" t="str">
            <v xml:space="preserve">SUNLINK PC(TAS 5.2) 100 ENT PK </v>
          </cell>
          <cell r="C1227">
            <v>11899</v>
          </cell>
          <cell r="D1227" t="str">
            <v xml:space="preserve">B </v>
          </cell>
        </row>
        <row r="1228">
          <cell r="A1228" t="str">
            <v xml:space="preserve">TASC9-200-E9U9 </v>
          </cell>
          <cell r="B1228" t="str">
            <v xml:space="preserve">SUNLINK PC(TAS 5.2) 100 ENT UG </v>
          </cell>
          <cell r="C1228">
            <v>3570</v>
          </cell>
          <cell r="D1228" t="str">
            <v xml:space="preserve">B </v>
          </cell>
        </row>
        <row r="1229">
          <cell r="A1229" t="str">
            <v xml:space="preserve">TASD9-100-9999 </v>
          </cell>
          <cell r="B1229" t="str">
            <v xml:space="preserve">TMN/SNMP Q-A 1.0 DOCS ONLY </v>
          </cell>
          <cell r="C1229">
            <v>195</v>
          </cell>
          <cell r="D1229" t="str">
            <v xml:space="preserve">D </v>
          </cell>
        </row>
        <row r="1230">
          <cell r="A1230" t="str">
            <v xml:space="preserve">TASF9-200-E999 </v>
          </cell>
          <cell r="B1230" t="str">
            <v xml:space="preserve">SUNLINK PC(TAS 5.2) 500 ENT PK </v>
          </cell>
          <cell r="C1230">
            <v>39199</v>
          </cell>
          <cell r="D1230" t="str">
            <v xml:space="preserve">B </v>
          </cell>
        </row>
        <row r="1231">
          <cell r="A1231" t="str">
            <v xml:space="preserve">TASIS-100-R999 </v>
          </cell>
          <cell r="B1231" t="str">
            <v xml:space="preserve">TMN/SNMP Q-A 1.0 1 LIC ONLY </v>
          </cell>
          <cell r="C1231">
            <v>8393</v>
          </cell>
          <cell r="D1231" t="str">
            <v xml:space="preserve">B </v>
          </cell>
        </row>
        <row r="1232">
          <cell r="A1232" t="str">
            <v xml:space="preserve">TASIS-100-T999 </v>
          </cell>
          <cell r="B1232" t="str">
            <v xml:space="preserve">TMN/SNMP Q-A 1.0 TK, 1 LIC </v>
          </cell>
          <cell r="C1232">
            <v>20300</v>
          </cell>
          <cell r="D1232" t="str">
            <v xml:space="preserve">B </v>
          </cell>
        </row>
        <row r="1233">
          <cell r="A1233" t="str">
            <v xml:space="preserve">TASX9-200-E9U9 </v>
          </cell>
          <cell r="B1233" t="str">
            <v xml:space="preserve">SUNLINK PC(TAS 5.2) 10 ENT UG </v>
          </cell>
          <cell r="C1233">
            <v>420</v>
          </cell>
          <cell r="D1233" t="str">
            <v xml:space="preserve">B </v>
          </cell>
        </row>
        <row r="1234">
          <cell r="A1234" t="str">
            <v xml:space="preserve">TASY9-200-E999 </v>
          </cell>
          <cell r="B1234" t="str">
            <v xml:space="preserve">SUNLINK PC(TAS 5.2) 25 ENT PK </v>
          </cell>
          <cell r="C1234">
            <v>3359</v>
          </cell>
          <cell r="D1234" t="str">
            <v xml:space="preserve">B </v>
          </cell>
        </row>
        <row r="1235">
          <cell r="A1235" t="str">
            <v xml:space="preserve">TASY9-200-E9U9 </v>
          </cell>
          <cell r="B1235" t="str">
            <v xml:space="preserve">SUNLINK PC(TAS 5.2) 25 ENT UG </v>
          </cell>
          <cell r="C1235">
            <v>1008</v>
          </cell>
          <cell r="D1235" t="str">
            <v xml:space="preserve">B </v>
          </cell>
        </row>
        <row r="1236">
          <cell r="A1236" t="str">
            <v xml:space="preserve">TASY9-200-W999 </v>
          </cell>
          <cell r="B1236" t="str">
            <v xml:space="preserve">SUNLINK PC(TAS 5.2)WKGRP 25 PK </v>
          </cell>
          <cell r="C1236">
            <v>1400</v>
          </cell>
          <cell r="D1236" t="str">
            <v xml:space="preserve">B </v>
          </cell>
        </row>
        <row r="1237">
          <cell r="A1237" t="str">
            <v xml:space="preserve">TASY9-200-W9U9 </v>
          </cell>
          <cell r="B1237" t="str">
            <v xml:space="preserve">SUNLINK PC(TAS 5.2)WKGRP 25 UG </v>
          </cell>
          <cell r="C1237">
            <v>420</v>
          </cell>
          <cell r="D1237" t="str">
            <v xml:space="preserve">B </v>
          </cell>
        </row>
        <row r="1238">
          <cell r="A1238" t="str">
            <v xml:space="preserve">TATD9-110-9999 </v>
          </cell>
          <cell r="B1238" t="str">
            <v xml:space="preserve">TMN AGENT TESTER 1.1 DOC SET </v>
          </cell>
          <cell r="C1238">
            <v>195</v>
          </cell>
          <cell r="D1238" t="str">
            <v xml:space="preserve">D </v>
          </cell>
        </row>
        <row r="1239">
          <cell r="A1239" t="str">
            <v xml:space="preserve">TATIS-110-9999 </v>
          </cell>
          <cell r="B1239" t="str">
            <v xml:space="preserve">TMN AGENT TESTER 1.1, LIC </v>
          </cell>
          <cell r="C1239">
            <v>20300</v>
          </cell>
          <cell r="D1239" t="str">
            <v xml:space="preserve">B </v>
          </cell>
        </row>
        <row r="1240">
          <cell r="A1240" t="str">
            <v xml:space="preserve">TATIS-110-99U9 </v>
          </cell>
          <cell r="B1240" t="str">
            <v xml:space="preserve">UG TMN AGENT TESTER 1.1, LIC </v>
          </cell>
          <cell r="C1240">
            <v>7540</v>
          </cell>
          <cell r="D1240" t="str">
            <v xml:space="preserve">D </v>
          </cell>
        </row>
        <row r="1241">
          <cell r="A1241" t="str">
            <v xml:space="preserve">TE3-L </v>
          </cell>
          <cell r="B1241" t="str">
            <v xml:space="preserve">SUNLINK TE320 8.0 SINGLE USER </v>
          </cell>
          <cell r="C1241">
            <v>345</v>
          </cell>
          <cell r="D1241" t="str">
            <v xml:space="preserve">B </v>
          </cell>
        </row>
        <row r="1242">
          <cell r="A1242" t="str">
            <v xml:space="preserve">TE3-P </v>
          </cell>
          <cell r="B1242" t="str">
            <v xml:space="preserve">SUNLINK TE320 8.0 </v>
          </cell>
          <cell r="C1242">
            <v>553</v>
          </cell>
          <cell r="D1242" t="str">
            <v xml:space="preserve">B </v>
          </cell>
        </row>
        <row r="1243">
          <cell r="A1243" t="str">
            <v xml:space="preserve">TMN-KIT-2.0-D </v>
          </cell>
          <cell r="B1243" t="str">
            <v xml:space="preserve">TMN AGENT 2.0, DOC </v>
          </cell>
          <cell r="C1243">
            <v>195</v>
          </cell>
          <cell r="D1243" t="str">
            <v xml:space="preserve">D </v>
          </cell>
        </row>
        <row r="1244">
          <cell r="A1244" t="str">
            <v xml:space="preserve">TMN-KIT-2.0-S </v>
          </cell>
          <cell r="B1244" t="str">
            <v xml:space="preserve">TMN AGENT 2.0, CD LIC </v>
          </cell>
          <cell r="C1244">
            <v>50694</v>
          </cell>
          <cell r="D1244" t="str">
            <v xml:space="preserve">B </v>
          </cell>
        </row>
        <row r="1245">
          <cell r="A1245" t="str">
            <v xml:space="preserve">TMN-KIT-2.0-S5 </v>
          </cell>
          <cell r="B1245" t="str">
            <v xml:space="preserve">TMN AGENT 2.0, CD 5LIC </v>
          </cell>
          <cell r="C1245">
            <v>228508</v>
          </cell>
          <cell r="D1245" t="str">
            <v xml:space="preserve">B </v>
          </cell>
        </row>
        <row r="1246">
          <cell r="A1246" t="str">
            <v xml:space="preserve">TMN-KIT-2.0-S5U </v>
          </cell>
          <cell r="B1246" t="str">
            <v xml:space="preserve">UG TMN AGENT 2.0, CD 5LIC </v>
          </cell>
          <cell r="C1246">
            <v>91403</v>
          </cell>
          <cell r="D1246" t="str">
            <v xml:space="preserve">B </v>
          </cell>
        </row>
        <row r="1247">
          <cell r="A1247" t="str">
            <v xml:space="preserve">TMN-KIT-2.0-SU </v>
          </cell>
          <cell r="B1247" t="str">
            <v xml:space="preserve">UG TMN AGENT 2.0, CD LIC </v>
          </cell>
          <cell r="C1247">
            <v>20280</v>
          </cell>
          <cell r="D1247" t="str">
            <v xml:space="preserve">B </v>
          </cell>
        </row>
        <row r="1248">
          <cell r="A1248" t="str">
            <v xml:space="preserve">TMSD9-110-9999 </v>
          </cell>
          <cell r="B1248" t="str">
            <v xml:space="preserve">TMN SCRIPT 1.1 DOC ONLY </v>
          </cell>
          <cell r="C1248">
            <v>195</v>
          </cell>
          <cell r="D1248" t="str">
            <v xml:space="preserve">D </v>
          </cell>
        </row>
        <row r="1249">
          <cell r="A1249" t="str">
            <v xml:space="preserve">TMSII-110-R999 </v>
          </cell>
          <cell r="B1249" t="str">
            <v xml:space="preserve">TMN SCRIPT 1.1 INTEL RT, LIC </v>
          </cell>
          <cell r="C1249">
            <v>2793</v>
          </cell>
          <cell r="D1249" t="str">
            <v xml:space="preserve">B </v>
          </cell>
        </row>
        <row r="1250">
          <cell r="A1250" t="str">
            <v xml:space="preserve">TMSII-110-R9U9 </v>
          </cell>
          <cell r="B1250" t="str">
            <v xml:space="preserve">TMN SCRIPT 1.1 INTEL RT UPG </v>
          </cell>
          <cell r="C1250">
            <v>1037</v>
          </cell>
          <cell r="D1250" t="str">
            <v xml:space="preserve">D </v>
          </cell>
        </row>
        <row r="1251">
          <cell r="A1251" t="str">
            <v xml:space="preserve">TMSIN-110-R999 </v>
          </cell>
          <cell r="B1251" t="str">
            <v xml:space="preserve">TMN SCRIPT 1.1 NT RT, LIC </v>
          </cell>
          <cell r="C1251">
            <v>2793</v>
          </cell>
          <cell r="D1251" t="str">
            <v xml:space="preserve">B </v>
          </cell>
        </row>
        <row r="1252">
          <cell r="A1252" t="str">
            <v xml:space="preserve">TMSIS-110-R999 </v>
          </cell>
          <cell r="B1252" t="str">
            <v xml:space="preserve">TMN SCRIPT 1.1 SPARC RT, LIC </v>
          </cell>
          <cell r="C1252">
            <v>2793</v>
          </cell>
          <cell r="D1252" t="str">
            <v xml:space="preserve">B </v>
          </cell>
        </row>
        <row r="1253">
          <cell r="A1253" t="str">
            <v xml:space="preserve">TMSIS-110-R9U9 </v>
          </cell>
          <cell r="B1253" t="str">
            <v xml:space="preserve">UG TMN SCRIPT 1.1 SPARC RT </v>
          </cell>
          <cell r="C1253">
            <v>1037</v>
          </cell>
          <cell r="D1253" t="str">
            <v xml:space="preserve">D </v>
          </cell>
        </row>
        <row r="1254">
          <cell r="A1254" t="str">
            <v xml:space="preserve">TMSIS-110-T999 </v>
          </cell>
          <cell r="B1254" t="str">
            <v xml:space="preserve">TMN SCRIPT TOOLKIT 1.1, LIC </v>
          </cell>
          <cell r="C1254">
            <v>20993</v>
          </cell>
          <cell r="D1254" t="str">
            <v xml:space="preserve">B </v>
          </cell>
        </row>
        <row r="1255">
          <cell r="A1255" t="str">
            <v xml:space="preserve">TMSIS-110-T9U9 </v>
          </cell>
          <cell r="B1255" t="str">
            <v xml:space="preserve">UG TMN SCRIPT 1.1 TOOLKIT </v>
          </cell>
          <cell r="C1255">
            <v>7797</v>
          </cell>
          <cell r="D1255" t="str">
            <v xml:space="preserve">D </v>
          </cell>
        </row>
        <row r="1256">
          <cell r="A1256" t="str">
            <v xml:space="preserve">TOTNET-L10 </v>
          </cell>
          <cell r="B1256" t="str">
            <v xml:space="preserve">TOTALNET 5.0, 10LIC </v>
          </cell>
          <cell r="C1256">
            <v>3348</v>
          </cell>
          <cell r="D1256" t="str">
            <v xml:space="preserve">B </v>
          </cell>
        </row>
        <row r="1257">
          <cell r="A1257" t="str">
            <v xml:space="preserve">TOTNET-L100 </v>
          </cell>
          <cell r="B1257" t="str">
            <v xml:space="preserve">TOTALNET 5.0, 100LIC </v>
          </cell>
          <cell r="C1257">
            <v>11700</v>
          </cell>
          <cell r="D1257" t="str">
            <v xml:space="preserve">B </v>
          </cell>
        </row>
        <row r="1258">
          <cell r="A1258" t="str">
            <v xml:space="preserve">TOTNET-L25 </v>
          </cell>
          <cell r="B1258" t="str">
            <v xml:space="preserve">TOTALNET 5.0, 25LIC </v>
          </cell>
          <cell r="C1258">
            <v>3250</v>
          </cell>
          <cell r="D1258" t="str">
            <v xml:space="preserve">B </v>
          </cell>
        </row>
        <row r="1259">
          <cell r="A1259" t="str">
            <v xml:space="preserve">TOTNET-WG-L25 </v>
          </cell>
          <cell r="B1259" t="str">
            <v xml:space="preserve">TOTALNET 5.0, 25LIC </v>
          </cell>
          <cell r="C1259">
            <v>1300</v>
          </cell>
          <cell r="D1259" t="str">
            <v xml:space="preserve">A </v>
          </cell>
        </row>
        <row r="1260">
          <cell r="A1260" t="str">
            <v xml:space="preserve">TRUNK-1.0.1-P </v>
          </cell>
          <cell r="B1260" t="str">
            <v xml:space="preserve">SUN TRUNKING SOFTWARE V. 1.0.1 </v>
          </cell>
          <cell r="C1260">
            <v>1393</v>
          </cell>
          <cell r="D1260" t="str">
            <v xml:space="preserve">A </v>
          </cell>
        </row>
        <row r="1261">
          <cell r="A1261" t="str">
            <v xml:space="preserve">TS2BS-251-D999 </v>
          </cell>
          <cell r="B1261" t="str">
            <v xml:space="preserve">TRUSTED SOLARIS 2.5.1 DESKTOP </v>
          </cell>
          <cell r="C1261">
            <v>1164</v>
          </cell>
          <cell r="D1261" t="str">
            <v xml:space="preserve">A </v>
          </cell>
        </row>
        <row r="1262">
          <cell r="A1262" t="str">
            <v xml:space="preserve">TS2BS-251-E999 </v>
          </cell>
          <cell r="B1262" t="str">
            <v xml:space="preserve">TRUSTED SOLARIS 2.5.1 SERVER </v>
          </cell>
          <cell r="C1262">
            <v>6494</v>
          </cell>
          <cell r="D1262" t="str">
            <v xml:space="preserve">A </v>
          </cell>
        </row>
        <row r="1263">
          <cell r="A1263" t="str">
            <v xml:space="preserve">TS2DS-251-9999 </v>
          </cell>
          <cell r="B1263" t="str">
            <v xml:space="preserve">TRUSTED SOLARIS 2.5.1 MANUALS </v>
          </cell>
          <cell r="C1263">
            <v>455</v>
          </cell>
          <cell r="D1263" t="str">
            <v xml:space="preserve">D </v>
          </cell>
        </row>
        <row r="1264">
          <cell r="A1264" t="str">
            <v xml:space="preserve">U21-UGE1Z9S-C256CR </v>
          </cell>
          <cell r="B1264" t="str">
            <v xml:space="preserve">UG U5S 360MHz,256MB,8GB,32xCD </v>
          </cell>
          <cell r="C1264">
            <v>4212</v>
          </cell>
          <cell r="D1264" t="str">
            <v xml:space="preserve">H </v>
          </cell>
        </row>
        <row r="1265">
          <cell r="A1265" t="str">
            <v xml:space="preserve">U21-UHC1Z9S-B256CP </v>
          </cell>
          <cell r="B1265" t="str">
            <v xml:space="preserve">UG U5S 333MHz,256MB,9GB,32xCD </v>
          </cell>
          <cell r="C1265">
            <v>5596</v>
          </cell>
          <cell r="D1265" t="str">
            <v xml:space="preserve">H </v>
          </cell>
        </row>
        <row r="1266">
          <cell r="A1266" t="str">
            <v xml:space="preserve">U22-UHC1Z9S-B128CP </v>
          </cell>
          <cell r="B1266" t="str">
            <v xml:space="preserve">UG U10S,333MZ/2,128MB/9GB,32XC </v>
          </cell>
          <cell r="C1266">
            <v>5663</v>
          </cell>
          <cell r="D1266" t="str">
            <v xml:space="preserve">H </v>
          </cell>
        </row>
        <row r="1267">
          <cell r="A1267" t="str">
            <v xml:space="preserve">U22-UHC1Z9S-B512CP </v>
          </cell>
          <cell r="B1267" t="str">
            <v xml:space="preserve">UG U10S,333MZ/2,512MB,9GB,32XC </v>
          </cell>
          <cell r="C1267">
            <v>7216</v>
          </cell>
          <cell r="D1267" t="str">
            <v xml:space="preserve">H </v>
          </cell>
        </row>
        <row r="1268">
          <cell r="A1268" t="str">
            <v xml:space="preserve">U2220UHC1Z9PB128CP </v>
          </cell>
          <cell r="B1268" t="str">
            <v xml:space="preserve">UG WS U10/333,PGX24,128/9GB/CD </v>
          </cell>
          <cell r="C1268">
            <v>4448</v>
          </cell>
          <cell r="D1268" t="str">
            <v xml:space="preserve">H </v>
          </cell>
        </row>
        <row r="1269">
          <cell r="A1269" t="str">
            <v xml:space="preserve">U2220UHC1Z9PB256CP </v>
          </cell>
          <cell r="B1269" t="str">
            <v xml:space="preserve">UG WS U10/333,PGX24,256/9GB/CD </v>
          </cell>
          <cell r="C1269">
            <v>4921</v>
          </cell>
          <cell r="D1269" t="str">
            <v xml:space="preserve">H </v>
          </cell>
        </row>
        <row r="1270">
          <cell r="A1270" t="str">
            <v xml:space="preserve">U22S2UHC1A9PB128CP </v>
          </cell>
          <cell r="B1270" t="str">
            <v xml:space="preserve">UG WS U10/333,PGX24,128/9GB/CD </v>
          </cell>
          <cell r="C1270">
            <v>4921</v>
          </cell>
          <cell r="D1270" t="str">
            <v xml:space="preserve">H </v>
          </cell>
        </row>
        <row r="1271">
          <cell r="A1271" t="str">
            <v xml:space="preserve">U22S2UHC1A9PB256CP </v>
          </cell>
          <cell r="B1271" t="str">
            <v xml:space="preserve">UG WS U10/333,PGX24,256/9GB/CD </v>
          </cell>
          <cell r="C1271">
            <v>5393</v>
          </cell>
          <cell r="D1271" t="str">
            <v xml:space="preserve">H </v>
          </cell>
        </row>
        <row r="1272">
          <cell r="A1272" t="str">
            <v xml:space="preserve">U22S5UHC1Z9PB128CP </v>
          </cell>
          <cell r="B1272" t="str">
            <v xml:space="preserve">UG WS U10/333,PGX24,128/9GB/CD </v>
          </cell>
          <cell r="C1272">
            <v>4786</v>
          </cell>
          <cell r="D1272" t="str">
            <v xml:space="preserve">H </v>
          </cell>
        </row>
        <row r="1273">
          <cell r="A1273" t="str">
            <v xml:space="preserve">U22S5UHC1Z9PB256CP </v>
          </cell>
          <cell r="B1273" t="str">
            <v xml:space="preserve">UG WS U10/333,PGX24,256/9GB/CD </v>
          </cell>
          <cell r="C1273">
            <v>5258</v>
          </cell>
          <cell r="D1273" t="str">
            <v xml:space="preserve">H </v>
          </cell>
        </row>
        <row r="1274">
          <cell r="A1274" t="str">
            <v xml:space="preserve">UA11-UEC1-9M-000NN </v>
          </cell>
          <cell r="B1274" t="str">
            <v xml:space="preserve">UG S1 TO U2/300, AFB </v>
          </cell>
          <cell r="C1274">
            <v>11941</v>
          </cell>
          <cell r="D1274" t="str">
            <v xml:space="preserve">H </v>
          </cell>
        </row>
        <row r="1275">
          <cell r="A1275" t="str">
            <v xml:space="preserve">UA11-UEC2-9M-000NN </v>
          </cell>
          <cell r="B1275" t="str">
            <v xml:space="preserve">UG S1 TO U2/2300, AFB </v>
          </cell>
          <cell r="C1275">
            <v>17813</v>
          </cell>
          <cell r="D1275" t="str">
            <v xml:space="preserve">H </v>
          </cell>
        </row>
        <row r="1276">
          <cell r="A1276" t="str">
            <v xml:space="preserve">UA11-UJC1-9L-000NN </v>
          </cell>
          <cell r="B1276" t="str">
            <v xml:space="preserve">UG S1 TO U2/400, AFB+ </v>
          </cell>
          <cell r="C1276">
            <v>11441</v>
          </cell>
          <cell r="D1276" t="str">
            <v xml:space="preserve">H </v>
          </cell>
        </row>
        <row r="1277">
          <cell r="A1277" t="str">
            <v xml:space="preserve">UA11-UJC1-9M-000NN </v>
          </cell>
          <cell r="B1277" t="str">
            <v xml:space="preserve">UG S1 TO U2/400, AFBm6 </v>
          </cell>
          <cell r="C1277">
            <v>14810</v>
          </cell>
          <cell r="D1277" t="str">
            <v xml:space="preserve">H </v>
          </cell>
        </row>
        <row r="1278">
          <cell r="A1278" t="str">
            <v xml:space="preserve">UA11UEC1-9M-000NNK </v>
          </cell>
          <cell r="B1278" t="str">
            <v xml:space="preserve">UG S1 TO U2/300, AFB </v>
          </cell>
          <cell r="C1278">
            <v>36907</v>
          </cell>
          <cell r="D1278" t="str">
            <v xml:space="preserve">H </v>
          </cell>
        </row>
        <row r="1279">
          <cell r="A1279" t="str">
            <v xml:space="preserve">UA12-UEC1-9N-000NN </v>
          </cell>
          <cell r="B1279" t="str">
            <v xml:space="preserve">UG TO U2/300 </v>
          </cell>
          <cell r="C1279">
            <v>6953</v>
          </cell>
          <cell r="D1279" t="str">
            <v xml:space="preserve">H </v>
          </cell>
        </row>
        <row r="1280">
          <cell r="A1280" t="str">
            <v xml:space="preserve">UA12-UEC2-9N-000NN </v>
          </cell>
          <cell r="B1280" t="str">
            <v xml:space="preserve">UG U1 TO U2 &amp; UE2/2300 </v>
          </cell>
          <cell r="C1280">
            <v>13028</v>
          </cell>
          <cell r="D1280" t="str">
            <v xml:space="preserve">H </v>
          </cell>
        </row>
        <row r="1281">
          <cell r="A1281" t="str">
            <v xml:space="preserve">UA12-UJC1-9N-000NN </v>
          </cell>
          <cell r="B1281" t="str">
            <v xml:space="preserve">UG TO U2/400 </v>
          </cell>
          <cell r="C1281">
            <v>9281</v>
          </cell>
          <cell r="D1281" t="str">
            <v xml:space="preserve">H </v>
          </cell>
        </row>
        <row r="1282">
          <cell r="A1282" t="str">
            <v xml:space="preserve">UES-1UGE1Z9P-C64AR </v>
          </cell>
          <cell r="B1282" t="str">
            <v xml:space="preserve">UG WS U5/360,PGX24, 64MB/8GB </v>
          </cell>
          <cell r="C1282">
            <v>3031</v>
          </cell>
          <cell r="D1282" t="str">
            <v xml:space="preserve">H </v>
          </cell>
        </row>
        <row r="1283">
          <cell r="A1283" t="str">
            <v xml:space="preserve">UES-1UGE1Z9PC128CR </v>
          </cell>
          <cell r="B1283" t="str">
            <v xml:space="preserve">UG WS U5/360,PGX24,128MB/8GB </v>
          </cell>
          <cell r="C1283">
            <v>3335</v>
          </cell>
          <cell r="D1283" t="str">
            <v xml:space="preserve">H </v>
          </cell>
        </row>
        <row r="1284">
          <cell r="A1284" t="str">
            <v xml:space="preserve">UES-2UKC1Z9MC256CP </v>
          </cell>
          <cell r="B1284" t="str">
            <v xml:space="preserve">UG WS U10/440,AFBM6,256MB/9G </v>
          </cell>
          <cell r="C1284">
            <v>9713</v>
          </cell>
          <cell r="D1284" t="str">
            <v xml:space="preserve">H </v>
          </cell>
        </row>
        <row r="1285">
          <cell r="A1285" t="str">
            <v xml:space="preserve">UES-2UKC1Z9QC256CP </v>
          </cell>
          <cell r="B1285" t="str">
            <v xml:space="preserve">UG WS U10/440,AFBM3,256MB/9G </v>
          </cell>
          <cell r="C1285">
            <v>8431</v>
          </cell>
          <cell r="D1285" t="str">
            <v xml:space="preserve">H </v>
          </cell>
        </row>
        <row r="1286">
          <cell r="A1286" t="str">
            <v xml:space="preserve">UG-1044A-1141A </v>
          </cell>
          <cell r="B1286" t="str">
            <v xml:space="preserve">UG SUN GIGABITETHERNET/P 2.0 </v>
          </cell>
          <cell r="C1286">
            <v>1294</v>
          </cell>
          <cell r="D1286" t="str">
            <v xml:space="preserve">A </v>
          </cell>
        </row>
        <row r="1287">
          <cell r="A1287" t="str">
            <v xml:space="preserve">UG-1045A-1140A </v>
          </cell>
          <cell r="B1287" t="str">
            <v xml:space="preserve">UG SUN GIGABITETHERNET/S 2.0 </v>
          </cell>
          <cell r="C1287">
            <v>1294</v>
          </cell>
          <cell r="D1287" t="str">
            <v xml:space="preserve">A </v>
          </cell>
        </row>
        <row r="1288">
          <cell r="A1288" t="str">
            <v xml:space="preserve">UG-260X-2761-SB1 </v>
          </cell>
          <cell r="B1288" t="str">
            <v xml:space="preserve">UG (1) 260X TO A 2761A SYS BD </v>
          </cell>
          <cell r="C1288">
            <v>88000</v>
          </cell>
          <cell r="D1288" t="str">
            <v xml:space="preserve">A </v>
          </cell>
        </row>
        <row r="1289">
          <cell r="A1289" t="str">
            <v xml:space="preserve">UG-260X-2761-SB2 </v>
          </cell>
          <cell r="B1289" t="str">
            <v xml:space="preserve">UG(2) 260X TO A 2761A SYS BD </v>
          </cell>
          <cell r="C1289">
            <v>80000</v>
          </cell>
          <cell r="D1289" t="str">
            <v xml:space="preserve">A </v>
          </cell>
        </row>
        <row r="1290">
          <cell r="A1290" t="str">
            <v xml:space="preserve">UG-2760A-C2761A </v>
          </cell>
          <cell r="B1290" t="str">
            <v xml:space="preserve">2760A TO 2761A CTO BOARD UPGR </v>
          </cell>
          <cell r="C1290">
            <v>52000</v>
          </cell>
          <cell r="D1290" t="str">
            <v xml:space="preserve">A </v>
          </cell>
        </row>
        <row r="1291">
          <cell r="A1291" t="str">
            <v xml:space="preserve">UG-2DLT7-L11000 </v>
          </cell>
          <cell r="B1291" t="str">
            <v xml:space="preserve">UPGRADE, DLT7000 TAPE DRS (2) </v>
          </cell>
          <cell r="C1291">
            <v>21000</v>
          </cell>
          <cell r="D1291" t="str">
            <v xml:space="preserve">A </v>
          </cell>
        </row>
        <row r="1292">
          <cell r="A1292" t="str">
            <v xml:space="preserve">UG-2DSK-RSM-9FST </v>
          </cell>
          <cell r="B1292" t="str">
            <v xml:space="preserve">UG 9GB RSM DISK, 2 DISK X 9GB </v>
          </cell>
          <cell r="C1292">
            <v>5530</v>
          </cell>
          <cell r="D1292" t="str">
            <v xml:space="preserve">A </v>
          </cell>
        </row>
        <row r="1293">
          <cell r="A1293" t="str">
            <v xml:space="preserve">UG-3DSK-RSM-9FST </v>
          </cell>
          <cell r="B1293" t="str">
            <v xml:space="preserve">UG RSM TRAY 3*9.1GB/7200 </v>
          </cell>
          <cell r="C1293">
            <v>14980</v>
          </cell>
          <cell r="D1293" t="str">
            <v xml:space="preserve">A </v>
          </cell>
        </row>
        <row r="1294">
          <cell r="A1294" t="str">
            <v xml:space="preserve">UG-4/1000-4DR </v>
          </cell>
          <cell r="B1294" t="str">
            <v xml:space="preserve">UG 4 X DLT4000 - DLT7000 </v>
          </cell>
          <cell r="C1294">
            <v>44800</v>
          </cell>
          <cell r="D1294" t="str">
            <v xml:space="preserve">A </v>
          </cell>
        </row>
        <row r="1295">
          <cell r="A1295" t="str">
            <v xml:space="preserve">UG-5/1-CLOCKBOARD </v>
          </cell>
          <cell r="B1295" t="str">
            <v xml:space="preserve">UG to 5:1 CLOCK BOARD - Field </v>
          </cell>
          <cell r="C1295">
            <v>1600</v>
          </cell>
          <cell r="D1295" t="str">
            <v xml:space="preserve">A </v>
          </cell>
        </row>
        <row r="1296">
          <cell r="A1296" t="str">
            <v xml:space="preserve">UG-8MM-TAPE-20G </v>
          </cell>
          <cell r="B1296" t="str">
            <v xml:space="preserve">UG TO 8MM UNIPACK TAPE, 20-40G </v>
          </cell>
          <cell r="C1296">
            <v>3308</v>
          </cell>
          <cell r="D1296" t="str">
            <v xml:space="preserve">H </v>
          </cell>
        </row>
        <row r="1297">
          <cell r="A1297" t="str">
            <v xml:space="preserve">UG-A1000-109G-10K </v>
          </cell>
          <cell r="B1297" t="str">
            <v xml:space="preserve">UPG, 109GB A1000(10K RPM) </v>
          </cell>
          <cell r="C1297">
            <v>23800</v>
          </cell>
          <cell r="D1297" t="str">
            <v xml:space="preserve">H </v>
          </cell>
        </row>
        <row r="1298">
          <cell r="A1298" t="str">
            <v xml:space="preserve">UG-A1000-36G-10K </v>
          </cell>
          <cell r="B1298" t="str">
            <v xml:space="preserve">UG, 36GB A1000 (10K RPM) </v>
          </cell>
          <cell r="C1298">
            <v>12320</v>
          </cell>
          <cell r="D1298" t="str">
            <v xml:space="preserve">H </v>
          </cell>
        </row>
        <row r="1299">
          <cell r="A1299" t="str">
            <v xml:space="preserve">UG-A1000-36G-RK-2 </v>
          </cell>
          <cell r="B1299" t="str">
            <v xml:space="preserve">UPG, 36GB A1000, RACK(10K RPM) </v>
          </cell>
          <cell r="C1299">
            <v>12320</v>
          </cell>
          <cell r="D1299" t="str">
            <v xml:space="preserve">H </v>
          </cell>
        </row>
        <row r="1300">
          <cell r="A1300" t="str">
            <v xml:space="preserve">UG-A1000-72G-18 </v>
          </cell>
          <cell r="B1300" t="str">
            <v xml:space="preserve">A1000 W/ 72GB(4X18GB DRIVES) </v>
          </cell>
          <cell r="C1300">
            <v>19600</v>
          </cell>
          <cell r="D1300" t="str">
            <v xml:space="preserve">H </v>
          </cell>
        </row>
        <row r="1301">
          <cell r="A1301" t="str">
            <v xml:space="preserve">UG-A1000-72G-RK </v>
          </cell>
          <cell r="B1301" t="str">
            <v xml:space="preserve">UPG, A1000-72GB RACKMOUNT TRAY </v>
          </cell>
          <cell r="C1301">
            <v>19600</v>
          </cell>
          <cell r="D1301" t="str">
            <v xml:space="preserve">H </v>
          </cell>
        </row>
        <row r="1302">
          <cell r="A1302" t="str">
            <v xml:space="preserve">UG-A1000-CONTBD </v>
          </cell>
          <cell r="B1302" t="str">
            <v xml:space="preserve">CONTROLLER BOARD UPG FOR A1000 </v>
          </cell>
          <cell r="C1302">
            <v>5600</v>
          </cell>
          <cell r="D1302" t="str">
            <v xml:space="preserve">H </v>
          </cell>
        </row>
        <row r="1303">
          <cell r="A1303" t="str">
            <v xml:space="preserve">UG-A1000-DISK-18GB </v>
          </cell>
          <cell r="B1303" t="str">
            <v xml:space="preserve">UG TO 18.2GB FOR A1000 </v>
          </cell>
          <cell r="C1303">
            <v>2660</v>
          </cell>
          <cell r="D1303" t="str">
            <v xml:space="preserve">H </v>
          </cell>
        </row>
        <row r="1304">
          <cell r="A1304" t="str">
            <v xml:space="preserve">UG-A1000-DISK-4GB </v>
          </cell>
          <cell r="B1304" t="str">
            <v xml:space="preserve">UG TO 4GB DSK, 10K RPM, A1000 </v>
          </cell>
          <cell r="C1304">
            <v>980</v>
          </cell>
          <cell r="D1304" t="str">
            <v xml:space="preserve">H </v>
          </cell>
        </row>
        <row r="1305">
          <cell r="A1305" t="str">
            <v xml:space="preserve">UG-A1000-DISK-9GB </v>
          </cell>
          <cell r="B1305" t="str">
            <v xml:space="preserve">UG TO 9.1GB FOR A1000 </v>
          </cell>
          <cell r="C1305">
            <v>1540</v>
          </cell>
          <cell r="D1305" t="str">
            <v xml:space="preserve">H </v>
          </cell>
        </row>
        <row r="1306">
          <cell r="A1306" t="str">
            <v xml:space="preserve">UG-A1000-RACK </v>
          </cell>
          <cell r="B1306" t="str">
            <v xml:space="preserve">UPG, STOREDGE EXPANSION RACK </v>
          </cell>
          <cell r="C1306">
            <v>7000</v>
          </cell>
          <cell r="D1306" t="str">
            <v xml:space="preserve">A </v>
          </cell>
        </row>
        <row r="1307">
          <cell r="A1307" t="str">
            <v xml:space="preserve">UG-A3500-1008G-18D </v>
          </cell>
          <cell r="B1307" t="str">
            <v xml:space="preserve">UPG TO A3500, 1008G, 7X18GB DR </v>
          </cell>
          <cell r="C1307">
            <v>259560</v>
          </cell>
          <cell r="D1307" t="str">
            <v xml:space="preserve">A </v>
          </cell>
        </row>
        <row r="1308">
          <cell r="A1308" t="str">
            <v xml:space="preserve">UG-A3500-1635G-10K </v>
          </cell>
          <cell r="B1308" t="str">
            <v xml:space="preserve">UPGRADE, STOREDGE A3500, 1635G </v>
          </cell>
          <cell r="C1308">
            <v>572600</v>
          </cell>
          <cell r="D1308" t="str">
            <v xml:space="preserve">A </v>
          </cell>
        </row>
        <row r="1309">
          <cell r="A1309" t="str">
            <v xml:space="preserve">UG-A3500-180G-10K </v>
          </cell>
          <cell r="B1309" t="str">
            <v xml:space="preserve">UPG, 180G A3500 (10K RPM) </v>
          </cell>
          <cell r="C1309">
            <v>162400</v>
          </cell>
          <cell r="D1309" t="str">
            <v xml:space="preserve">A </v>
          </cell>
        </row>
        <row r="1310">
          <cell r="A1310" t="str">
            <v xml:space="preserve">UG-A3500-360G-18D </v>
          </cell>
          <cell r="B1310" t="str">
            <v>UPG TO A3500,360G,7X18GB</v>
          </cell>
          <cell r="C1310">
            <v>159600</v>
          </cell>
          <cell r="D1310" t="str">
            <v xml:space="preserve">A </v>
          </cell>
        </row>
        <row r="1311">
          <cell r="A1311" t="str">
            <v xml:space="preserve">UG-A3500-545G-10K </v>
          </cell>
          <cell r="B1311" t="str">
            <v xml:space="preserve">UPGRADE, 545G A3500 (10K RPM) </v>
          </cell>
          <cell r="C1311">
            <v>165200</v>
          </cell>
          <cell r="D1311" t="str">
            <v xml:space="preserve">A </v>
          </cell>
        </row>
        <row r="1312">
          <cell r="A1312" t="str">
            <v xml:space="preserve">UG-A3500-763G-10K </v>
          </cell>
          <cell r="B1312" t="str">
            <v xml:space="preserve">UPG, A3500, 763G, 2 X 7 TRAYS </v>
          </cell>
          <cell r="C1312">
            <v>246400</v>
          </cell>
          <cell r="D1312" t="str">
            <v xml:space="preserve">A </v>
          </cell>
        </row>
        <row r="1313">
          <cell r="A1313" t="str">
            <v xml:space="preserve">UG-A3500-90G-10K </v>
          </cell>
          <cell r="B1313" t="str">
            <v xml:space="preserve">UPG, 90G A3500 SYS, 10K RPM </v>
          </cell>
          <cell r="C1313">
            <v>99400</v>
          </cell>
          <cell r="D1313" t="str">
            <v xml:space="preserve">A </v>
          </cell>
        </row>
        <row r="1314">
          <cell r="A1314" t="str">
            <v xml:space="preserve">UG-A3500-CTRL </v>
          </cell>
          <cell r="B1314" t="str">
            <v xml:space="preserve">UPGRADE, A3500 CONTROLLER </v>
          </cell>
          <cell r="C1314">
            <v>26600</v>
          </cell>
          <cell r="D1314" t="str">
            <v xml:space="preserve">A </v>
          </cell>
        </row>
        <row r="1315">
          <cell r="A1315" t="str">
            <v xml:space="preserve">UG-A3500-LITE-72G </v>
          </cell>
          <cell r="B1315" t="str">
            <v xml:space="preserve">UPGRADE, A3500 LITE, 72GB </v>
          </cell>
          <cell r="C1315">
            <v>56000</v>
          </cell>
          <cell r="D1315" t="str">
            <v xml:space="preserve">A </v>
          </cell>
        </row>
        <row r="1316">
          <cell r="A1316" t="str">
            <v xml:space="preserve">UG-A5000-1200G </v>
          </cell>
          <cell r="B1316" t="str">
            <v xml:space="preserve">Upgrade, 1200G StorEdge A5000 </v>
          </cell>
          <cell r="C1316">
            <v>700000</v>
          </cell>
          <cell r="D1316" t="str">
            <v xml:space="preserve">A </v>
          </cell>
        </row>
        <row r="1317">
          <cell r="A1317" t="str">
            <v xml:space="preserve">UG-A5000-1528G-18D </v>
          </cell>
          <cell r="B1317" t="str">
            <v xml:space="preserve">UPGRADE, 1.5TB StorEdge A5100 </v>
          </cell>
          <cell r="C1317">
            <v>420000</v>
          </cell>
          <cell r="D1317" t="str">
            <v xml:space="preserve">A </v>
          </cell>
        </row>
        <row r="1318">
          <cell r="A1318" t="str">
            <v xml:space="preserve">UG-A5000-18G-LP </v>
          </cell>
          <cell r="B1318" t="str">
            <v xml:space="preserve">UPGRADE, FC-AL 18GB, 1.6" DISK </v>
          </cell>
          <cell r="C1318">
            <v>2800</v>
          </cell>
          <cell r="D1318" t="str">
            <v xml:space="preserve">A </v>
          </cell>
        </row>
        <row r="1319">
          <cell r="A1319" t="str">
            <v xml:space="preserve">UG-A5000-200G </v>
          </cell>
          <cell r="B1319" t="str">
            <v xml:space="preserve">Upgrade to 200G StorEdge A5200 </v>
          </cell>
          <cell r="C1319">
            <v>98000</v>
          </cell>
          <cell r="D1319" t="str">
            <v xml:space="preserve">A </v>
          </cell>
        </row>
        <row r="1320">
          <cell r="A1320" t="str">
            <v xml:space="preserve">UG-A5000-200GR5 </v>
          </cell>
          <cell r="B1320" t="str">
            <v xml:space="preserve">UG, 200GB StorEdge A5200 </v>
          </cell>
          <cell r="C1320">
            <v>98000</v>
          </cell>
          <cell r="D1320" t="str">
            <v xml:space="preserve">A </v>
          </cell>
        </row>
        <row r="1321">
          <cell r="A1321" t="str">
            <v xml:space="preserve">UG-A5000-254G-18D </v>
          </cell>
          <cell r="B1321" t="str">
            <v xml:space="preserve">Upgrade, 254GB StorEdge A5000 </v>
          </cell>
          <cell r="C1321">
            <v>58800</v>
          </cell>
          <cell r="D1321" t="str">
            <v xml:space="preserve">A </v>
          </cell>
        </row>
        <row r="1322">
          <cell r="A1322" t="str">
            <v xml:space="preserve">UG-A5000-400G </v>
          </cell>
          <cell r="B1322" t="str">
            <v xml:space="preserve">Upgrade to 400G StorEdge A5200 </v>
          </cell>
          <cell r="C1322">
            <v>224000</v>
          </cell>
          <cell r="D1322" t="str">
            <v xml:space="preserve">A </v>
          </cell>
        </row>
        <row r="1323">
          <cell r="A1323" t="str">
            <v xml:space="preserve">UG-A5000-509G-18D </v>
          </cell>
          <cell r="B1323" t="str">
            <v xml:space="preserve">UPG, 509GB Sun StorEdge A5100 </v>
          </cell>
          <cell r="C1323">
            <v>140000</v>
          </cell>
          <cell r="D1323" t="str">
            <v xml:space="preserve">A </v>
          </cell>
        </row>
        <row r="1324">
          <cell r="A1324" t="str">
            <v xml:space="preserve">UG-A5000-63G </v>
          </cell>
          <cell r="B1324" t="str">
            <v xml:space="preserve">Upgrade to 63G StorEdge A5200 </v>
          </cell>
          <cell r="C1324">
            <v>54600</v>
          </cell>
          <cell r="D1324" t="str">
            <v xml:space="preserve">A </v>
          </cell>
        </row>
        <row r="1325">
          <cell r="A1325" t="str">
            <v xml:space="preserve">UG-A5000-800G </v>
          </cell>
          <cell r="B1325" t="str">
            <v xml:space="preserve">Upgrade, 800G StorEdge A5000 </v>
          </cell>
          <cell r="C1325">
            <v>469000</v>
          </cell>
          <cell r="D1325" t="str">
            <v xml:space="preserve">A </v>
          </cell>
        </row>
        <row r="1326">
          <cell r="A1326" t="str">
            <v xml:space="preserve">UG-A5000-91G-18D </v>
          </cell>
          <cell r="B1326" t="str">
            <v xml:space="preserve">UPG, 91GB Sun StorEdge A5100 </v>
          </cell>
          <cell r="C1326">
            <v>35000</v>
          </cell>
          <cell r="D1326" t="str">
            <v xml:space="preserve">A </v>
          </cell>
        </row>
        <row r="1327">
          <cell r="A1327" t="str">
            <v xml:space="preserve">UG-A5000-9G-LP </v>
          </cell>
          <cell r="B1327" t="str">
            <v xml:space="preserve">UPGRADE TO FC-AL 9GB 1.6" DISK </v>
          </cell>
          <cell r="C1327">
            <v>2800</v>
          </cell>
          <cell r="D1327" t="str">
            <v xml:space="preserve">A </v>
          </cell>
        </row>
        <row r="1328">
          <cell r="A1328" t="str">
            <v xml:space="preserve">UG-A7000-0GB </v>
          </cell>
          <cell r="B1328" t="str">
            <v xml:space="preserve">UPG TO A7000 BASE STORAGE SYS </v>
          </cell>
          <cell r="C1328">
            <v>176400</v>
          </cell>
          <cell r="D1328" t="str">
            <v xml:space="preserve">A </v>
          </cell>
        </row>
        <row r="1329">
          <cell r="A1329" t="str">
            <v xml:space="preserve">UG-A7000-18G </v>
          </cell>
          <cell r="B1329" t="str">
            <v xml:space="preserve">Upgrade, 108-GB SCA Disk Pack </v>
          </cell>
          <cell r="C1329">
            <v>35100</v>
          </cell>
          <cell r="D1329" t="str">
            <v xml:space="preserve">A </v>
          </cell>
        </row>
        <row r="1330">
          <cell r="A1330" t="str">
            <v xml:space="preserve">UG-A7000-18G-CO </v>
          </cell>
          <cell r="B1330" t="str">
            <v xml:space="preserve">Upgrade, 108-GB Disk Pack, SCA </v>
          </cell>
          <cell r="C1330">
            <v>35100</v>
          </cell>
          <cell r="D1330" t="str">
            <v xml:space="preserve">A </v>
          </cell>
        </row>
        <row r="1331">
          <cell r="A1331" t="str">
            <v xml:space="preserve">UG-A7000-9G-CO </v>
          </cell>
          <cell r="B1331" t="str">
            <v xml:space="preserve">Upgrade, Fac Gonfig 54-GB SCA </v>
          </cell>
          <cell r="C1331">
            <v>14400</v>
          </cell>
          <cell r="D1331" t="str">
            <v xml:space="preserve">A </v>
          </cell>
        </row>
        <row r="1332">
          <cell r="A1332" t="str">
            <v xml:space="preserve">UG-A7000-9GB-DSK </v>
          </cell>
          <cell r="B1332" t="str">
            <v xml:space="preserve">54.6GB DSK PCK UPG FOR A7000 </v>
          </cell>
          <cell r="C1332">
            <v>35100</v>
          </cell>
          <cell r="D1332" t="str">
            <v xml:space="preserve">A </v>
          </cell>
        </row>
        <row r="1333">
          <cell r="A1333" t="str">
            <v xml:space="preserve">UG-A7000-MEM-1GB </v>
          </cell>
          <cell r="B1333" t="str">
            <v xml:space="preserve">UPG TO 512MB SAFE CACHE MEMORY </v>
          </cell>
          <cell r="C1333">
            <v>84546</v>
          </cell>
          <cell r="D1333" t="str">
            <v xml:space="preserve">A </v>
          </cell>
        </row>
        <row r="1334">
          <cell r="A1334" t="str">
            <v xml:space="preserve">UG-A7000-USTE-2 </v>
          </cell>
          <cell r="B1334" t="str">
            <v xml:space="preserve">UPGRADE, ULTRA STE,2 CONNECTOR </v>
          </cell>
          <cell r="C1334">
            <v>26676</v>
          </cell>
          <cell r="D1334" t="str">
            <v xml:space="preserve">A </v>
          </cell>
        </row>
        <row r="1335">
          <cell r="A1335" t="str">
            <v xml:space="preserve">UG-A7000-USTE-4 </v>
          </cell>
          <cell r="B1335" t="str">
            <v xml:space="preserve">UPG, ULTRA STE, 4 CONNECTORS </v>
          </cell>
          <cell r="C1335">
            <v>26676</v>
          </cell>
          <cell r="D1335" t="str">
            <v xml:space="preserve">A </v>
          </cell>
        </row>
        <row r="1336">
          <cell r="A1336" t="str">
            <v xml:space="preserve">UG-A7000-USTE-8 </v>
          </cell>
          <cell r="B1336" t="str">
            <v xml:space="preserve">UPG, ULTRA STE, 8 CONNECTORS </v>
          </cell>
          <cell r="C1336">
            <v>26676</v>
          </cell>
          <cell r="D1336" t="str">
            <v xml:space="preserve">A </v>
          </cell>
        </row>
        <row r="1337">
          <cell r="A1337" t="str">
            <v xml:space="preserve">UG-AX000-DISK-9G-2 </v>
          </cell>
          <cell r="B1337" t="str">
            <v xml:space="preserve">UPG, 9GB, 10000RPM, USCSI DR </v>
          </cell>
          <cell r="C1337">
            <v>1365</v>
          </cell>
          <cell r="D1337" t="str">
            <v xml:space="preserve">H </v>
          </cell>
        </row>
        <row r="1338">
          <cell r="A1338" t="str">
            <v xml:space="preserve">UG-D1000-36G-10K </v>
          </cell>
          <cell r="B1338" t="str">
            <v xml:space="preserve">UPG, 36GB D1000 (10K RPM) </v>
          </cell>
          <cell r="C1338">
            <v>9800</v>
          </cell>
          <cell r="D1338" t="str">
            <v xml:space="preserve">H </v>
          </cell>
        </row>
        <row r="1339">
          <cell r="A1339" t="str">
            <v xml:space="preserve">UG-D1000-36G-RK-2 </v>
          </cell>
          <cell r="B1339" t="str">
            <v xml:space="preserve">UPG, 36GB D1000, RACK, 10K RPM </v>
          </cell>
          <cell r="C1339">
            <v>9800</v>
          </cell>
          <cell r="D1339" t="str">
            <v xml:space="preserve">H </v>
          </cell>
        </row>
        <row r="1340">
          <cell r="A1340" t="str">
            <v xml:space="preserve">UG-D1000-72G-18 </v>
          </cell>
          <cell r="B1340" t="str">
            <v xml:space="preserve">UPGRADE TO D1000, 72GB (4X18G) </v>
          </cell>
          <cell r="C1340">
            <v>14700</v>
          </cell>
          <cell r="D1340" t="str">
            <v xml:space="preserve">H </v>
          </cell>
        </row>
        <row r="1341">
          <cell r="A1341" t="str">
            <v xml:space="preserve">UG-D1000-72G-RK </v>
          </cell>
          <cell r="B1341" t="str">
            <v xml:space="preserve">UPG, D1000-72GB RACKMOUNT TRAY </v>
          </cell>
          <cell r="C1341">
            <v>14700</v>
          </cell>
          <cell r="D1341" t="str">
            <v xml:space="preserve">H </v>
          </cell>
        </row>
        <row r="1342">
          <cell r="A1342" t="str">
            <v xml:space="preserve">UG-DLT4700-TO-L280 </v>
          </cell>
          <cell r="B1342" t="str">
            <v xml:space="preserve">UG TO L280 STOREDGE AUTOLOADER </v>
          </cell>
          <cell r="C1342">
            <v>12460</v>
          </cell>
          <cell r="D1342" t="str">
            <v xml:space="preserve">H </v>
          </cell>
        </row>
        <row r="1343">
          <cell r="A1343" t="str">
            <v xml:space="preserve">UG-DLT7000 </v>
          </cell>
          <cell r="B1343" t="str">
            <v xml:space="preserve">UG TO DLT7000 35-70GB FLEXIPAK </v>
          </cell>
          <cell r="C1343">
            <v>8400</v>
          </cell>
          <cell r="D1343" t="str">
            <v xml:space="preserve">H </v>
          </cell>
        </row>
        <row r="1344">
          <cell r="A1344" t="str">
            <v xml:space="preserve">UG-DSK-18GB </v>
          </cell>
          <cell r="B1344" t="str">
            <v xml:space="preserve">UG TO 18.2GB DISK </v>
          </cell>
          <cell r="C1344">
            <v>1960</v>
          </cell>
          <cell r="D1344" t="str">
            <v xml:space="preserve">H </v>
          </cell>
        </row>
        <row r="1345">
          <cell r="A1345" t="str">
            <v xml:space="preserve">UG-DSK-9GB </v>
          </cell>
          <cell r="B1345" t="str">
            <v xml:space="preserve">UPG, DISK 9.1GB/7200 USCSI </v>
          </cell>
          <cell r="C1345">
            <v>1204</v>
          </cell>
          <cell r="D1345" t="str">
            <v xml:space="preserve">H </v>
          </cell>
        </row>
        <row r="1346">
          <cell r="A1346" t="str">
            <v xml:space="preserve">UG-DSK-9GB-2 </v>
          </cell>
          <cell r="B1346" t="str">
            <v xml:space="preserve">UPG, 9GB, 10000RPM, USCSI DR </v>
          </cell>
          <cell r="C1346">
            <v>1295</v>
          </cell>
          <cell r="D1346" t="str">
            <v xml:space="preserve">H </v>
          </cell>
        </row>
        <row r="1347">
          <cell r="A1347" t="str">
            <v xml:space="preserve">UG-E3000-E3500 </v>
          </cell>
          <cell r="B1347" t="str">
            <v xml:space="preserve">UG E3000 TO E3500 </v>
          </cell>
          <cell r="C1347">
            <v>15750</v>
          </cell>
          <cell r="D1347" t="str">
            <v xml:space="preserve">A </v>
          </cell>
        </row>
        <row r="1348">
          <cell r="A1348" t="str">
            <v xml:space="preserve">UG-E3000-E3501 </v>
          </cell>
          <cell r="B1348" t="str">
            <v xml:space="preserve">UG E3000 TO E3501 </v>
          </cell>
          <cell r="C1348">
            <v>15750</v>
          </cell>
          <cell r="D1348" t="str">
            <v xml:space="preserve">A </v>
          </cell>
        </row>
        <row r="1349">
          <cell r="A1349" t="str">
            <v xml:space="preserve">UG-E3000-E4500 </v>
          </cell>
          <cell r="B1349" t="str">
            <v xml:space="preserve">UG E3000 TO E4500 </v>
          </cell>
          <cell r="C1349">
            <v>45000</v>
          </cell>
          <cell r="D1349" t="str">
            <v xml:space="preserve">A </v>
          </cell>
        </row>
        <row r="1350">
          <cell r="A1350" t="str">
            <v xml:space="preserve">UG-E3000-E4501 </v>
          </cell>
          <cell r="B1350" t="str">
            <v xml:space="preserve">UG E3000 TO E4501 </v>
          </cell>
          <cell r="C1350">
            <v>45600</v>
          </cell>
          <cell r="D1350" t="str">
            <v xml:space="preserve">A </v>
          </cell>
        </row>
        <row r="1351">
          <cell r="A1351" t="str">
            <v xml:space="preserve">UG-E3000-E5500 </v>
          </cell>
          <cell r="B1351" t="str">
            <v xml:space="preserve">UG E3000 TO E5500 </v>
          </cell>
          <cell r="C1351">
            <v>61500</v>
          </cell>
          <cell r="D1351" t="str">
            <v xml:space="preserve">A </v>
          </cell>
        </row>
        <row r="1352">
          <cell r="A1352" t="str">
            <v xml:space="preserve">UG-E3000-E5501 </v>
          </cell>
          <cell r="B1352" t="str">
            <v xml:space="preserve">UG E3000 TO E5501 </v>
          </cell>
          <cell r="C1352">
            <v>63200</v>
          </cell>
          <cell r="D1352" t="str">
            <v xml:space="preserve">A </v>
          </cell>
        </row>
        <row r="1353">
          <cell r="A1353" t="str">
            <v xml:space="preserve">UG-E3500-E4500 </v>
          </cell>
          <cell r="B1353" t="str">
            <v xml:space="preserve">UG E3500 TO E4500 </v>
          </cell>
          <cell r="C1353">
            <v>42750</v>
          </cell>
          <cell r="D1353" t="str">
            <v xml:space="preserve">A </v>
          </cell>
        </row>
        <row r="1354">
          <cell r="A1354" t="str">
            <v xml:space="preserve">UG-E3500-E5500 </v>
          </cell>
          <cell r="B1354" t="str">
            <v xml:space="preserve">UG E3500 TO E5500 </v>
          </cell>
          <cell r="C1354">
            <v>59250</v>
          </cell>
          <cell r="D1354" t="str">
            <v xml:space="preserve">A </v>
          </cell>
        </row>
        <row r="1355">
          <cell r="A1355" t="str">
            <v xml:space="preserve">UG-E350X-E4501 </v>
          </cell>
          <cell r="B1355" t="str">
            <v xml:space="preserve">UG E350x TO E4501 </v>
          </cell>
          <cell r="C1355">
            <v>45600</v>
          </cell>
          <cell r="D1355" t="str">
            <v xml:space="preserve">A </v>
          </cell>
        </row>
        <row r="1356">
          <cell r="A1356" t="str">
            <v xml:space="preserve">UG-E350X-E5501 </v>
          </cell>
          <cell r="B1356" t="str">
            <v xml:space="preserve">UG E350X TO E5501 </v>
          </cell>
          <cell r="C1356">
            <v>63200</v>
          </cell>
          <cell r="D1356" t="str">
            <v xml:space="preserve">A </v>
          </cell>
        </row>
        <row r="1357">
          <cell r="A1357" t="str">
            <v xml:space="preserve">UG-E4000-100GIGPLN </v>
          </cell>
          <cell r="B1357" t="str">
            <v xml:space="preserve">UG E4000 TO 100MHZ GIGAPLANE </v>
          </cell>
          <cell r="C1357">
            <v>13300</v>
          </cell>
          <cell r="D1357" t="str">
            <v xml:space="preserve">A </v>
          </cell>
        </row>
        <row r="1358">
          <cell r="A1358" t="str">
            <v xml:space="preserve">UG-E4000-5/1GIGPLN </v>
          </cell>
          <cell r="B1358" t="str">
            <v xml:space="preserve">UG E4000 to 5/1 Gigaplane </v>
          </cell>
          <cell r="C1358">
            <v>15200</v>
          </cell>
          <cell r="D1358" t="str">
            <v xml:space="preserve">A </v>
          </cell>
        </row>
        <row r="1359">
          <cell r="A1359" t="str">
            <v xml:space="preserve">UG-E4000-E6500 </v>
          </cell>
          <cell r="B1359" t="str">
            <v xml:space="preserve">UG E4000 TO E6500 </v>
          </cell>
          <cell r="C1359">
            <v>164250</v>
          </cell>
          <cell r="D1359" t="str">
            <v xml:space="preserve">A </v>
          </cell>
        </row>
        <row r="1360">
          <cell r="A1360" t="str">
            <v xml:space="preserve">UG-E4000-E6501 </v>
          </cell>
          <cell r="B1360" t="str">
            <v xml:space="preserve">UG E4000 TO E6501 </v>
          </cell>
          <cell r="C1360">
            <v>127200</v>
          </cell>
          <cell r="D1360" t="str">
            <v xml:space="preserve">A </v>
          </cell>
        </row>
        <row r="1361">
          <cell r="A1361" t="str">
            <v xml:space="preserve">UG-E4500-E6500 </v>
          </cell>
          <cell r="B1361" t="str">
            <v xml:space="preserve">UG E4500 TO E6500 </v>
          </cell>
          <cell r="C1361">
            <v>162000</v>
          </cell>
          <cell r="D1361" t="str">
            <v xml:space="preserve">A </v>
          </cell>
        </row>
        <row r="1362">
          <cell r="A1362" t="str">
            <v xml:space="preserve">UG-E450X-E6501 </v>
          </cell>
          <cell r="B1362" t="str">
            <v xml:space="preserve">UG E450X TO E6501 </v>
          </cell>
          <cell r="C1362">
            <v>127200</v>
          </cell>
          <cell r="D1362" t="str">
            <v xml:space="preserve">A </v>
          </cell>
        </row>
        <row r="1363">
          <cell r="A1363" t="str">
            <v xml:space="preserve">UG-E5000-100GIGPLN </v>
          </cell>
          <cell r="B1363" t="str">
            <v xml:space="preserve">UG E5000 TO 100MHZ GIGAPLANE </v>
          </cell>
          <cell r="C1363">
            <v>15400</v>
          </cell>
          <cell r="D1363" t="str">
            <v xml:space="preserve">A </v>
          </cell>
        </row>
        <row r="1364">
          <cell r="A1364" t="str">
            <v xml:space="preserve">UG-E5000-5/1GIGPLN </v>
          </cell>
          <cell r="B1364" t="str">
            <v xml:space="preserve">UG E5000 to 5/1 Gigaplane </v>
          </cell>
          <cell r="C1364">
            <v>17600</v>
          </cell>
          <cell r="D1364" t="str">
            <v xml:space="preserve">A </v>
          </cell>
        </row>
        <row r="1365">
          <cell r="A1365" t="str">
            <v xml:space="preserve">UG-E5000-E6500 </v>
          </cell>
          <cell r="B1365" t="str">
            <v xml:space="preserve">UG E5000 TO E6500 </v>
          </cell>
          <cell r="C1365">
            <v>146250</v>
          </cell>
          <cell r="D1365" t="str">
            <v xml:space="preserve">A </v>
          </cell>
        </row>
        <row r="1366">
          <cell r="A1366" t="str">
            <v xml:space="preserve">UG-E5000-E6501 </v>
          </cell>
          <cell r="B1366" t="str">
            <v xml:space="preserve">UG E5000 TO E6501 </v>
          </cell>
          <cell r="C1366">
            <v>108000</v>
          </cell>
          <cell r="D1366" t="str">
            <v xml:space="preserve">A </v>
          </cell>
        </row>
        <row r="1367">
          <cell r="A1367" t="str">
            <v xml:space="preserve">UG-E5500-E6500 </v>
          </cell>
          <cell r="B1367" t="str">
            <v xml:space="preserve">UG E5500 TO E6500 </v>
          </cell>
          <cell r="C1367">
            <v>144000</v>
          </cell>
          <cell r="D1367" t="str">
            <v xml:space="preserve">A </v>
          </cell>
        </row>
        <row r="1368">
          <cell r="A1368" t="str">
            <v xml:space="preserve">UG-E550X-E6501 </v>
          </cell>
          <cell r="B1368" t="str">
            <v xml:space="preserve">UG E550X TO E6501 </v>
          </cell>
          <cell r="C1368">
            <v>108000</v>
          </cell>
          <cell r="D1368" t="str">
            <v xml:space="preserve">A </v>
          </cell>
        </row>
        <row r="1369">
          <cell r="A1369" t="str">
            <v xml:space="preserve">UG-E5X00-E10000-4 </v>
          </cell>
          <cell r="B1369" t="str">
            <v xml:space="preserve">CHASSIS UPGRADE TO E10000-4 </v>
          </cell>
          <cell r="C1369">
            <v>268800</v>
          </cell>
          <cell r="D1369" t="str">
            <v xml:space="preserve">A </v>
          </cell>
        </row>
        <row r="1370">
          <cell r="A1370" t="str">
            <v xml:space="preserve">UG-E6X00-E10000-4 </v>
          </cell>
          <cell r="B1370" t="str">
            <v xml:space="preserve">CHASSIS UPGRADE TO E10000-4 </v>
          </cell>
          <cell r="C1370">
            <v>212800</v>
          </cell>
          <cell r="D1370" t="str">
            <v xml:space="preserve">A </v>
          </cell>
        </row>
        <row r="1371">
          <cell r="A1371" t="str">
            <v xml:space="preserve">UG-ENT-100MHCLOCKB </v>
          </cell>
          <cell r="B1371" t="str">
            <v xml:space="preserve">100MHZ COMPAT ENT CLOCK BOARD </v>
          </cell>
          <cell r="C1371">
            <v>1500</v>
          </cell>
          <cell r="D1371" t="str">
            <v xml:space="preserve">A </v>
          </cell>
        </row>
        <row r="1372">
          <cell r="A1372" t="str">
            <v xml:space="preserve">UG-FFB-AFB-M3-V </v>
          </cell>
          <cell r="B1372" t="str">
            <v xml:space="preserve">GPX UPG TO ELITE3D M3 VERTICAL </v>
          </cell>
          <cell r="C1372">
            <v>2153</v>
          </cell>
          <cell r="D1372" t="str">
            <v xml:space="preserve">H </v>
          </cell>
        </row>
        <row r="1373">
          <cell r="A1373" t="str">
            <v xml:space="preserve">UG-FFB-AFB-M6-H </v>
          </cell>
          <cell r="B1373" t="str">
            <v xml:space="preserve">GPX UPG TO ELITE3D M6 HORIZON </v>
          </cell>
          <cell r="C1373">
            <v>3503</v>
          </cell>
          <cell r="D1373" t="str">
            <v xml:space="preserve">H </v>
          </cell>
        </row>
        <row r="1374">
          <cell r="A1374" t="str">
            <v xml:space="preserve">UG-FFB-AFB-M6-V </v>
          </cell>
          <cell r="B1374" t="str">
            <v xml:space="preserve">GPX UPG TO ELITE3D M6 VERTICAL </v>
          </cell>
          <cell r="C1374">
            <v>3503</v>
          </cell>
          <cell r="D1374" t="str">
            <v xml:space="preserve">H </v>
          </cell>
        </row>
        <row r="1375">
          <cell r="A1375" t="str">
            <v xml:space="preserve">UG-FFB-FFB3-DB-1-H </v>
          </cell>
          <cell r="B1375" t="str">
            <v xml:space="preserve">GPX UPG TO CREATOR3D SER 3 HOR </v>
          </cell>
          <cell r="C1375">
            <v>803</v>
          </cell>
          <cell r="D1375" t="str">
            <v xml:space="preserve">H </v>
          </cell>
        </row>
        <row r="1376">
          <cell r="A1376" t="str">
            <v xml:space="preserve">UG-FFB-FFB3-DB-1-V </v>
          </cell>
          <cell r="B1376" t="str">
            <v xml:space="preserve">GPX UPG TO CREATOR3D SER 3 VER </v>
          </cell>
          <cell r="C1376">
            <v>803</v>
          </cell>
          <cell r="D1376" t="str">
            <v xml:space="preserve">H </v>
          </cell>
        </row>
        <row r="1377">
          <cell r="A1377" t="str">
            <v xml:space="preserve">UG-L11000 </v>
          </cell>
          <cell r="B1377" t="str">
            <v xml:space="preserve">UPGRADE, L11000 TAPE LIBRARY </v>
          </cell>
          <cell r="C1377">
            <v>210000</v>
          </cell>
          <cell r="D1377" t="str">
            <v xml:space="preserve">A </v>
          </cell>
        </row>
        <row r="1378">
          <cell r="A1378" t="str">
            <v xml:space="preserve">UG-L3500-2 </v>
          </cell>
          <cell r="B1378" t="str">
            <v xml:space="preserve">UG TO L3500, TWO DRIVES </v>
          </cell>
          <cell r="C1378">
            <v>75600</v>
          </cell>
          <cell r="D1378" t="str">
            <v xml:space="preserve">A </v>
          </cell>
        </row>
        <row r="1379">
          <cell r="A1379" t="str">
            <v xml:space="preserve">UG-M11XX-M1194 </v>
          </cell>
          <cell r="B1379" t="str">
            <v xml:space="preserve">UG 300 to 400MHz CPU Ent 250 </v>
          </cell>
          <cell r="C1379">
            <v>5940</v>
          </cell>
          <cell r="D1379" t="str">
            <v xml:space="preserve">H </v>
          </cell>
        </row>
        <row r="1380">
          <cell r="A1380" t="str">
            <v xml:space="preserve">UG-M1XXX-M1300 </v>
          </cell>
          <cell r="B1380" t="str">
            <v xml:space="preserve">UG TO U2 300MHZ MODULE </v>
          </cell>
          <cell r="C1380">
            <v>7155</v>
          </cell>
          <cell r="D1380" t="str">
            <v xml:space="preserve">H </v>
          </cell>
        </row>
        <row r="1381">
          <cell r="A1381" t="str">
            <v xml:space="preserve">UG-M1XXX-M1400 </v>
          </cell>
          <cell r="B1381" t="str">
            <v xml:space="preserve">UG TO 400MHZ MODULE </v>
          </cell>
          <cell r="C1381">
            <v>5940</v>
          </cell>
          <cell r="D1381" t="str">
            <v xml:space="preserve">H </v>
          </cell>
        </row>
        <row r="1382">
          <cell r="A1382" t="str">
            <v xml:space="preserve">UG-M22XX-M2244 </v>
          </cell>
          <cell r="B1382" t="str">
            <v xml:space="preserve">UG TO E450 400MHZ CPU MODULE </v>
          </cell>
          <cell r="C1382">
            <v>6885</v>
          </cell>
          <cell r="D1382" t="str">
            <v xml:space="preserve">H </v>
          </cell>
        </row>
        <row r="1383">
          <cell r="A1383" t="str">
            <v xml:space="preserve">UG-M2510-M2550 </v>
          </cell>
          <cell r="B1383" t="str">
            <v xml:space="preserve">UG US 250MHZ/4MB </v>
          </cell>
          <cell r="C1383">
            <v>11250</v>
          </cell>
          <cell r="D1383" t="str">
            <v xml:space="preserve">A </v>
          </cell>
        </row>
        <row r="1384">
          <cell r="A1384" t="str">
            <v xml:space="preserve">UG-M2510-M2550E10K </v>
          </cell>
          <cell r="B1384" t="str">
            <v xml:space="preserve">UG US 250MHZ/4MB E10000 </v>
          </cell>
          <cell r="C1384">
            <v>11250</v>
          </cell>
          <cell r="D1384" t="str">
            <v xml:space="preserve">A </v>
          </cell>
        </row>
        <row r="1385">
          <cell r="A1385" t="str">
            <v xml:space="preserve">UG-M2510-M2560 </v>
          </cell>
          <cell r="B1385" t="str">
            <v xml:space="preserve">UG US 336MHZ/4MB </v>
          </cell>
          <cell r="C1385">
            <v>18750</v>
          </cell>
          <cell r="D1385" t="str">
            <v xml:space="preserve">A </v>
          </cell>
        </row>
        <row r="1386">
          <cell r="A1386" t="str">
            <v xml:space="preserve">UG-M2510-M2570 </v>
          </cell>
          <cell r="B1386" t="str">
            <v xml:space="preserve">UG 167MHZ TO 400MHZ/4MB </v>
          </cell>
          <cell r="C1386">
            <v>16100</v>
          </cell>
          <cell r="D1386" t="str">
            <v xml:space="preserve">A </v>
          </cell>
        </row>
        <row r="1387">
          <cell r="A1387" t="str">
            <v xml:space="preserve">UG-M2510-M2580 </v>
          </cell>
          <cell r="B1387" t="str">
            <v xml:space="preserve">UG 167Mhz to 400MHz/8MB </v>
          </cell>
          <cell r="C1387">
            <v>18000</v>
          </cell>
          <cell r="D1387" t="str">
            <v xml:space="preserve">A </v>
          </cell>
        </row>
        <row r="1388">
          <cell r="A1388" t="str">
            <v xml:space="preserve">UG-M2530-M2560 </v>
          </cell>
          <cell r="B1388" t="str">
            <v xml:space="preserve">UG US 336MHZ/4MB </v>
          </cell>
          <cell r="C1388">
            <v>14250</v>
          </cell>
          <cell r="D1388" t="str">
            <v xml:space="preserve">A </v>
          </cell>
        </row>
        <row r="1389">
          <cell r="A1389" t="str">
            <v xml:space="preserve">UG-M2550 </v>
          </cell>
          <cell r="B1389" t="str">
            <v xml:space="preserve">UG US 250MHZ/4MB </v>
          </cell>
          <cell r="C1389">
            <v>20250</v>
          </cell>
          <cell r="D1389" t="str">
            <v xml:space="preserve">A </v>
          </cell>
        </row>
        <row r="1390">
          <cell r="A1390" t="str">
            <v xml:space="preserve">UG-M2550-M2570 </v>
          </cell>
          <cell r="B1390" t="str">
            <v xml:space="preserve">UG 250MHZ TO 400MHZ/4MB-FIELD </v>
          </cell>
          <cell r="C1390">
            <v>14000</v>
          </cell>
          <cell r="D1390" t="str">
            <v xml:space="preserve">A </v>
          </cell>
        </row>
        <row r="1391">
          <cell r="A1391" t="str">
            <v xml:space="preserve">UG-M2550-M2580 </v>
          </cell>
          <cell r="B1391" t="str">
            <v xml:space="preserve">UG 250Mhz to 400MHz/8MB-Field </v>
          </cell>
          <cell r="C1391">
            <v>15750</v>
          </cell>
          <cell r="D1391" t="str">
            <v xml:space="preserve">A </v>
          </cell>
        </row>
        <row r="1392">
          <cell r="A1392" t="str">
            <v xml:space="preserve">UG-M2560 </v>
          </cell>
          <cell r="B1392" t="str">
            <v xml:space="preserve">UG US 336MHZ/4MB </v>
          </cell>
          <cell r="C1392">
            <v>24750</v>
          </cell>
          <cell r="D1392" t="str">
            <v xml:space="preserve">A </v>
          </cell>
        </row>
        <row r="1393">
          <cell r="A1393" t="str">
            <v xml:space="preserve">UG-M2560-M2570 </v>
          </cell>
          <cell r="B1393" t="str">
            <v xml:space="preserve">UG 336MHZ TO 400MHZ/4MB-FIELD </v>
          </cell>
          <cell r="C1393">
            <v>11900</v>
          </cell>
          <cell r="D1393" t="str">
            <v xml:space="preserve">A </v>
          </cell>
        </row>
        <row r="1394">
          <cell r="A1394" t="str">
            <v xml:space="preserve">UG-M2560-M2580 </v>
          </cell>
          <cell r="B1394" t="str">
            <v xml:space="preserve">UG 336/400 to 400MHz/8MB-Field </v>
          </cell>
          <cell r="C1394">
            <v>13500</v>
          </cell>
          <cell r="D1394" t="str">
            <v xml:space="preserve">A </v>
          </cell>
        </row>
        <row r="1395">
          <cell r="A1395" t="str">
            <v xml:space="preserve">UG-M2570 </v>
          </cell>
          <cell r="B1395" t="str">
            <v xml:space="preserve">UG SUNSPARC TO 400MHZ/4MB </v>
          </cell>
          <cell r="C1395">
            <v>20300</v>
          </cell>
          <cell r="D1395" t="str">
            <v xml:space="preserve">A </v>
          </cell>
        </row>
        <row r="1396">
          <cell r="A1396" t="str">
            <v xml:space="preserve">UG-M2580 </v>
          </cell>
          <cell r="B1396" t="str">
            <v xml:space="preserve">UG SunSPARC to 400MHz/8MB </v>
          </cell>
          <cell r="C1396">
            <v>22500</v>
          </cell>
          <cell r="D1396" t="str">
            <v xml:space="preserve">A </v>
          </cell>
        </row>
        <row r="1397">
          <cell r="A1397" t="str">
            <v xml:space="preserve">UG-M300-M360-U60 </v>
          </cell>
          <cell r="B1397" t="str">
            <v xml:space="preserve">ULTRA 60 MODULE UPG TO 360MHZ </v>
          </cell>
          <cell r="C1397">
            <v>5188</v>
          </cell>
          <cell r="D1397" t="str">
            <v xml:space="preserve">H </v>
          </cell>
        </row>
        <row r="1398">
          <cell r="A1398" t="str">
            <v xml:space="preserve">UG-M300-M400 </v>
          </cell>
          <cell r="B1398" t="str">
            <v xml:space="preserve">Upgr 300 to 400MHz/2Mb - E2/U2 </v>
          </cell>
          <cell r="C1398">
            <v>5265</v>
          </cell>
          <cell r="D1398" t="str">
            <v xml:space="preserve">H </v>
          </cell>
        </row>
        <row r="1399">
          <cell r="A1399" t="str">
            <v xml:space="preserve">UG-MEM128-MEM512 </v>
          </cell>
          <cell r="B1399" t="str">
            <v xml:space="preserve">UG TO 512MB (4X128MB) MEMORY </v>
          </cell>
          <cell r="C1399">
            <v>13130</v>
          </cell>
          <cell r="D1399" t="str">
            <v xml:space="preserve">H </v>
          </cell>
        </row>
        <row r="1400">
          <cell r="A1400" t="str">
            <v xml:space="preserve">UG-MEM256-MEM1GB </v>
          </cell>
          <cell r="B1400" t="str">
            <v xml:space="preserve">7022A TO 7023A MEM UPGRADE-1GB </v>
          </cell>
          <cell r="C1400">
            <v>17990</v>
          </cell>
          <cell r="D1400" t="str">
            <v xml:space="preserve">A </v>
          </cell>
        </row>
        <row r="1401">
          <cell r="A1401" t="str">
            <v xml:space="preserve">UG-MXXX-M300 </v>
          </cell>
          <cell r="B1401" t="str">
            <v xml:space="preserve">UG US-I TO 300MHZ US-II MODULE </v>
          </cell>
          <cell r="C1401">
            <v>6075</v>
          </cell>
          <cell r="D1401" t="str">
            <v xml:space="preserve">H </v>
          </cell>
        </row>
        <row r="1402">
          <cell r="A1402" t="str">
            <v xml:space="preserve">UG-MXXX-M450 </v>
          </cell>
          <cell r="B1402" t="str">
            <v xml:space="preserve">CPU MODULE UPG TO 450MHZ </v>
          </cell>
          <cell r="C1402">
            <v>6210</v>
          </cell>
          <cell r="D1402" t="str">
            <v xml:space="preserve">H </v>
          </cell>
        </row>
        <row r="1403">
          <cell r="A1403" t="str">
            <v xml:space="preserve">UG-MXXXX-M1194 </v>
          </cell>
          <cell r="B1403" t="str">
            <v xml:space="preserve">UG 167/200/250 CPU to 400/2MHz </v>
          </cell>
          <cell r="C1403">
            <v>6757</v>
          </cell>
          <cell r="D1403" t="str">
            <v xml:space="preserve">H </v>
          </cell>
        </row>
        <row r="1404">
          <cell r="A1404" t="str">
            <v xml:space="preserve">UG-MXXXX-M2244 </v>
          </cell>
          <cell r="B1404" t="str">
            <v xml:space="preserve">UG TO E450 400MHZ CPU MODULE </v>
          </cell>
          <cell r="C1404">
            <v>8775</v>
          </cell>
          <cell r="D1404" t="str">
            <v xml:space="preserve">H </v>
          </cell>
        </row>
        <row r="1405">
          <cell r="A1405" t="str">
            <v xml:space="preserve">UG-S-14UEC19S128CJ </v>
          </cell>
          <cell r="B1405" t="str">
            <v xml:space="preserve">UG TO UE2/1300,128MB,9GB,32XCD </v>
          </cell>
          <cell r="C1405">
            <v>17692</v>
          </cell>
          <cell r="D1405" t="str">
            <v xml:space="preserve">H </v>
          </cell>
        </row>
        <row r="1406">
          <cell r="A1406" t="str">
            <v xml:space="preserve">UG-S-14UJC19S128CJ </v>
          </cell>
          <cell r="B1406" t="str">
            <v xml:space="preserve">UG TO E2/1400,128MB,9GB,32xCD </v>
          </cell>
          <cell r="C1406">
            <v>14722</v>
          </cell>
          <cell r="D1406" t="str">
            <v xml:space="preserve">H </v>
          </cell>
        </row>
        <row r="1407">
          <cell r="A1407" t="str">
            <v xml:space="preserve">UG-S-UEC2-9S-256CJ </v>
          </cell>
          <cell r="B1407" t="str">
            <v xml:space="preserve">UG TO UE2/2300,256MB,9GB,32XCD </v>
          </cell>
          <cell r="C1407">
            <v>23645</v>
          </cell>
          <cell r="D1407" t="str">
            <v xml:space="preserve">H </v>
          </cell>
        </row>
        <row r="1408">
          <cell r="A1408" t="str">
            <v xml:space="preserve">UG-S-UJC2-9S-256CJ </v>
          </cell>
          <cell r="B1408" t="str">
            <v xml:space="preserve">UG TO UE2/2400,256MB,9GB,32xCD </v>
          </cell>
          <cell r="C1408">
            <v>21944</v>
          </cell>
          <cell r="D1408" t="str">
            <v xml:space="preserve">H </v>
          </cell>
        </row>
        <row r="1409">
          <cell r="A1409" t="str">
            <v xml:space="preserve">UG-SBIO-DSBIO </v>
          </cell>
          <cell r="B1409" t="str">
            <v xml:space="preserve">UG E10000 I/O BOARD </v>
          </cell>
          <cell r="C1409">
            <v>9600</v>
          </cell>
          <cell r="D1409" t="str">
            <v xml:space="preserve">A </v>
          </cell>
        </row>
        <row r="1410">
          <cell r="A1410" t="str">
            <v xml:space="preserve">UG-SF-BEZEL-KIT </v>
          </cell>
          <cell r="B1410" t="str">
            <v xml:space="preserve">UG E5x00/E6x00 Bezel - Field </v>
          </cell>
          <cell r="C1410">
            <v>800</v>
          </cell>
          <cell r="D1410" t="str">
            <v xml:space="preserve">A </v>
          </cell>
        </row>
        <row r="1411">
          <cell r="A1411" t="str">
            <v xml:space="preserve">UG-SUNSV-E3500-C52 </v>
          </cell>
          <cell r="B1411" t="str">
            <v xml:space="preserve">UG TO E3500 2X250MHZ/4MB </v>
          </cell>
          <cell r="C1411">
            <v>43200</v>
          </cell>
          <cell r="D1411" t="str">
            <v xml:space="preserve">A </v>
          </cell>
        </row>
        <row r="1412">
          <cell r="A1412" t="str">
            <v xml:space="preserve">UG-SUNSV-E3500-C62 </v>
          </cell>
          <cell r="B1412" t="str">
            <v xml:space="preserve">UG TO E3500 2X336MHZ/4MB </v>
          </cell>
          <cell r="C1412">
            <v>50700</v>
          </cell>
          <cell r="D1412" t="str">
            <v xml:space="preserve">A </v>
          </cell>
        </row>
        <row r="1413">
          <cell r="A1413" t="str">
            <v xml:space="preserve">UG-SUNSV-E3500-C72 </v>
          </cell>
          <cell r="B1413" t="str">
            <v xml:space="preserve">UG TO E3500 2X400MHZ/4MB </v>
          </cell>
          <cell r="C1413">
            <v>48720</v>
          </cell>
          <cell r="D1413" t="str">
            <v xml:space="preserve">A </v>
          </cell>
        </row>
        <row r="1414">
          <cell r="A1414" t="str">
            <v xml:space="preserve">UG-SUNSV-E3501-C62 </v>
          </cell>
          <cell r="B1414" t="str">
            <v xml:space="preserve">UG TO E3501 2x336MHZ/4MB </v>
          </cell>
          <cell r="C1414">
            <v>43200</v>
          </cell>
          <cell r="D1414" t="str">
            <v xml:space="preserve">A </v>
          </cell>
        </row>
        <row r="1415">
          <cell r="A1415" t="str">
            <v xml:space="preserve">UG-SUNSV-E3501-C72 </v>
          </cell>
          <cell r="B1415" t="str">
            <v xml:space="preserve">UG TO E3501 2x400MHZ/4MB </v>
          </cell>
          <cell r="C1415">
            <v>52200</v>
          </cell>
          <cell r="D1415" t="str">
            <v xml:space="preserve">A </v>
          </cell>
        </row>
        <row r="1416">
          <cell r="A1416" t="str">
            <v xml:space="preserve">UG-SUNSV-E3501-C82 </v>
          </cell>
          <cell r="B1416" t="str">
            <v xml:space="preserve">UG TO E3501 2x400MHZ/8MB </v>
          </cell>
          <cell r="C1416">
            <v>53700</v>
          </cell>
          <cell r="D1416" t="str">
            <v xml:space="preserve">A </v>
          </cell>
        </row>
        <row r="1417">
          <cell r="A1417" t="str">
            <v xml:space="preserve">UG-SUNSV-E4500 </v>
          </cell>
          <cell r="B1417" t="str">
            <v xml:space="preserve">UG TO E4500 </v>
          </cell>
          <cell r="C1417">
            <v>56250</v>
          </cell>
          <cell r="D1417" t="str">
            <v xml:space="preserve">A </v>
          </cell>
        </row>
        <row r="1418">
          <cell r="A1418" t="str">
            <v xml:space="preserve">UG-SUNSV-E4501 </v>
          </cell>
          <cell r="B1418" t="str">
            <v xml:space="preserve">UG TO E4501 </v>
          </cell>
          <cell r="C1418">
            <v>60000</v>
          </cell>
          <cell r="D1418" t="str">
            <v xml:space="preserve">A </v>
          </cell>
        </row>
        <row r="1419">
          <cell r="A1419" t="str">
            <v xml:space="preserve">UG-SUNSV-E5500 </v>
          </cell>
          <cell r="B1419" t="str">
            <v xml:space="preserve">UG TO E5500 </v>
          </cell>
          <cell r="C1419">
            <v>68250</v>
          </cell>
          <cell r="D1419" t="str">
            <v xml:space="preserve">A </v>
          </cell>
        </row>
        <row r="1420">
          <cell r="A1420" t="str">
            <v xml:space="preserve">UG-SUNSV-E5501 </v>
          </cell>
          <cell r="B1420" t="str">
            <v xml:space="preserve">UG TO E5501 </v>
          </cell>
          <cell r="C1420">
            <v>72800</v>
          </cell>
          <cell r="D1420" t="str">
            <v xml:space="preserve">A </v>
          </cell>
        </row>
        <row r="1421">
          <cell r="A1421" t="str">
            <v xml:space="preserve">UG-TAPE-SLR </v>
          </cell>
          <cell r="B1421" t="str">
            <v xml:space="preserve">UG TO EXT. 4GB SLR TAPE </v>
          </cell>
          <cell r="C1421">
            <v>945</v>
          </cell>
          <cell r="D1421" t="str">
            <v xml:space="preserve">H </v>
          </cell>
        </row>
        <row r="1422">
          <cell r="A1422" t="str">
            <v xml:space="preserve">UG-WRKGP-E3500-C52 </v>
          </cell>
          <cell r="B1422" t="str">
            <v xml:space="preserve">UG WKGRP SV TO E3500 250MHZ/4M </v>
          </cell>
          <cell r="C1422">
            <v>45300</v>
          </cell>
          <cell r="D1422" t="str">
            <v xml:space="preserve">A </v>
          </cell>
        </row>
        <row r="1423">
          <cell r="A1423" t="str">
            <v xml:space="preserve">UG-WRKGP-E3500-C62 </v>
          </cell>
          <cell r="B1423" t="str">
            <v xml:space="preserve">UG WKGRP SV TO E3500 2X336MHZ </v>
          </cell>
          <cell r="C1423">
            <v>54300</v>
          </cell>
          <cell r="D1423" t="str">
            <v xml:space="preserve">A </v>
          </cell>
        </row>
        <row r="1424">
          <cell r="A1424" t="str">
            <v xml:space="preserve">UG-WRKGP-E3500-C72 </v>
          </cell>
          <cell r="B1424" t="str">
            <v xml:space="preserve">UG WKGRP SV TO E3500 2X400MHZ </v>
          </cell>
          <cell r="C1424">
            <v>52080</v>
          </cell>
          <cell r="D1424" t="str">
            <v xml:space="preserve">A </v>
          </cell>
        </row>
        <row r="1425">
          <cell r="A1425" t="str">
            <v xml:space="preserve">UG-WRKGP-E3501-C62 </v>
          </cell>
          <cell r="B1425" t="str">
            <v xml:space="preserve">UG Wkgrp SV TO E3501 2x336MHz </v>
          </cell>
          <cell r="C1425">
            <v>46800</v>
          </cell>
          <cell r="D1425" t="str">
            <v xml:space="preserve">A </v>
          </cell>
        </row>
        <row r="1426">
          <cell r="A1426" t="str">
            <v xml:space="preserve">UG-WRKGP-E3501-C72 </v>
          </cell>
          <cell r="B1426" t="str">
            <v xml:space="preserve">UG Wkgrp SV TO E3501 2x400/4MB </v>
          </cell>
          <cell r="C1426">
            <v>55800</v>
          </cell>
          <cell r="D1426" t="str">
            <v xml:space="preserve">A </v>
          </cell>
        </row>
        <row r="1427">
          <cell r="A1427" t="str">
            <v xml:space="preserve">UG-WRKGP-E3501-C82 </v>
          </cell>
          <cell r="B1427" t="str">
            <v xml:space="preserve">UG Wkgrp SV TO E3501 2x400/8MB </v>
          </cell>
          <cell r="C1427">
            <v>57300</v>
          </cell>
          <cell r="D1427" t="str">
            <v xml:space="preserve">A </v>
          </cell>
        </row>
        <row r="1428">
          <cell r="A1428" t="str">
            <v xml:space="preserve">UG1-2UKC1Z9MC256CP </v>
          </cell>
          <cell r="B1428" t="str">
            <v xml:space="preserve">UG WS U10/440,AFBM6,256MB/9G </v>
          </cell>
          <cell r="C1428">
            <v>8498</v>
          </cell>
          <cell r="D1428" t="str">
            <v xml:space="preserve">H </v>
          </cell>
        </row>
        <row r="1429">
          <cell r="A1429" t="str">
            <v xml:space="preserve">UG1-2UKC1Z9MC512CP </v>
          </cell>
          <cell r="B1429" t="str">
            <v xml:space="preserve">UG WS U10/440,AFBM6,512MB/9G </v>
          </cell>
          <cell r="C1429">
            <v>9578</v>
          </cell>
          <cell r="D1429" t="str">
            <v xml:space="preserve">H </v>
          </cell>
        </row>
        <row r="1430">
          <cell r="A1430" t="str">
            <v xml:space="preserve">UG1-2UKC1Z9QC256CP </v>
          </cell>
          <cell r="B1430" t="str">
            <v xml:space="preserve">UG WS U10/440,AFBM3,256MB/9G </v>
          </cell>
          <cell r="C1430">
            <v>7216</v>
          </cell>
          <cell r="D1430" t="str">
            <v xml:space="preserve">H </v>
          </cell>
        </row>
        <row r="1431">
          <cell r="A1431" t="str">
            <v xml:space="preserve">UG1-2UKC1Z9QC512CP </v>
          </cell>
          <cell r="B1431" t="str">
            <v xml:space="preserve">UG WS U10/440,AFBM3,512MB/9G </v>
          </cell>
          <cell r="C1431">
            <v>8296</v>
          </cell>
          <cell r="D1431" t="str">
            <v xml:space="preserve">H </v>
          </cell>
        </row>
        <row r="1432">
          <cell r="A1432" t="str">
            <v xml:space="preserve">UG10-A25-BA </v>
          </cell>
          <cell r="B1432" t="str">
            <v xml:space="preserve">UG TO E450 400MHZ ENABLED BASE </v>
          </cell>
          <cell r="C1432">
            <v>10861</v>
          </cell>
          <cell r="D1432" t="str">
            <v xml:space="preserve">H </v>
          </cell>
        </row>
        <row r="1433">
          <cell r="A1433" t="str">
            <v xml:space="preserve">UG10-A26-AA </v>
          </cell>
          <cell r="B1433" t="str">
            <v xml:space="preserve">UG S10/SERVR TO E250 ZERO BASE </v>
          </cell>
          <cell r="C1433">
            <v>4158</v>
          </cell>
          <cell r="D1433" t="str">
            <v xml:space="preserve">H </v>
          </cell>
        </row>
        <row r="1434">
          <cell r="A1434" t="str">
            <v xml:space="preserve">UG10-A26-AA-R </v>
          </cell>
          <cell r="B1434" t="str">
            <v xml:space="preserve">UG S10 TO E250 RACK BASE </v>
          </cell>
          <cell r="C1434">
            <v>4158</v>
          </cell>
          <cell r="D1434" t="str">
            <v xml:space="preserve">H </v>
          </cell>
        </row>
        <row r="1435">
          <cell r="A1435" t="str">
            <v xml:space="preserve">UG10-UEC1-9L-128AH </v>
          </cell>
          <cell r="B1435" t="str">
            <v xml:space="preserve">UG S10 TO U2/300, C3D SER 3 </v>
          </cell>
          <cell r="C1435">
            <v>12690</v>
          </cell>
          <cell r="D1435" t="str">
            <v xml:space="preserve">H </v>
          </cell>
        </row>
        <row r="1436">
          <cell r="A1436" t="str">
            <v xml:space="preserve">UG10-UEC1-9M-128AH </v>
          </cell>
          <cell r="B1436" t="str">
            <v xml:space="preserve">UG S10 TO U2/1300,AFB,128MB,9G </v>
          </cell>
          <cell r="C1436">
            <v>15518</v>
          </cell>
          <cell r="D1436" t="str">
            <v xml:space="preserve">H </v>
          </cell>
        </row>
        <row r="1437">
          <cell r="A1437" t="str">
            <v xml:space="preserve">UG10-UEC2-9L-128AH </v>
          </cell>
          <cell r="B1437" t="str">
            <v xml:space="preserve">UG S10 TO U2/2300, C3D SER 3 </v>
          </cell>
          <cell r="C1437">
            <v>18765</v>
          </cell>
          <cell r="D1437" t="str">
            <v xml:space="preserve">H </v>
          </cell>
        </row>
        <row r="1438">
          <cell r="A1438" t="str">
            <v xml:space="preserve">UG10-UEC2-9M-128AH </v>
          </cell>
          <cell r="B1438" t="str">
            <v xml:space="preserve">UG S10 TO U2/2300,AFB,128MB,9G </v>
          </cell>
          <cell r="C1438">
            <v>21256</v>
          </cell>
          <cell r="D1438" t="str">
            <v xml:space="preserve">H </v>
          </cell>
        </row>
        <row r="1439">
          <cell r="A1439" t="str">
            <v xml:space="preserve">UG10-UJC1-9L-256AH </v>
          </cell>
          <cell r="B1439" t="str">
            <v xml:space="preserve">UG S10 TO U2/400, C3D SER 3 </v>
          </cell>
          <cell r="C1439">
            <v>15822</v>
          </cell>
          <cell r="D1439" t="str">
            <v xml:space="preserve">H </v>
          </cell>
        </row>
        <row r="1440">
          <cell r="A1440" t="str">
            <v xml:space="preserve">UG10-UJC1-9M-256AH </v>
          </cell>
          <cell r="B1440" t="str">
            <v xml:space="preserve">UG S10 TO U2/1400,AFB,256MB,9G </v>
          </cell>
          <cell r="C1440">
            <v>19265</v>
          </cell>
          <cell r="D1440" t="str">
            <v xml:space="preserve">H </v>
          </cell>
        </row>
        <row r="1441">
          <cell r="A1441" t="str">
            <v xml:space="preserve">UG14-3UEC19L-000AC </v>
          </cell>
          <cell r="B1441" t="str">
            <v xml:space="preserve">CHASSIS UPG TO ULT 60, 300MHZ </v>
          </cell>
          <cell r="C1441">
            <v>10523</v>
          </cell>
          <cell r="D1441" t="str">
            <v xml:space="preserve">H </v>
          </cell>
        </row>
        <row r="1442">
          <cell r="A1442" t="str">
            <v xml:space="preserve">UG14-3UEC19M-000AC </v>
          </cell>
          <cell r="B1442" t="str">
            <v xml:space="preserve">CHASSIS UPG TO ULT 60, 300MHZ </v>
          </cell>
          <cell r="C1442">
            <v>16470</v>
          </cell>
          <cell r="D1442" t="str">
            <v xml:space="preserve">H </v>
          </cell>
        </row>
        <row r="1443">
          <cell r="A1443" t="str">
            <v xml:space="preserve">UG14-3UEC19Q-000AC </v>
          </cell>
          <cell r="B1443" t="str">
            <v xml:space="preserve">CHASSIS UPG TO ULT 60, 300MHZ </v>
          </cell>
          <cell r="C1443">
            <v>14236</v>
          </cell>
          <cell r="D1443" t="str">
            <v xml:space="preserve">H </v>
          </cell>
        </row>
        <row r="1444">
          <cell r="A1444" t="str">
            <v xml:space="preserve">UG14-3UGD19L-000AH </v>
          </cell>
          <cell r="B1444" t="str">
            <v xml:space="preserve">CHASSIS UPG TO ULT 60, 360MHZ </v>
          </cell>
          <cell r="C1444">
            <v>8431</v>
          </cell>
          <cell r="D1444" t="str">
            <v xml:space="preserve">H </v>
          </cell>
        </row>
        <row r="1445">
          <cell r="A1445" t="str">
            <v xml:space="preserve">UG14-3UGD19M-000AH </v>
          </cell>
          <cell r="B1445" t="str">
            <v xml:space="preserve">CHASSIS UPG TO ULT 60, 360MHZ </v>
          </cell>
          <cell r="C1445">
            <v>13561</v>
          </cell>
          <cell r="D1445" t="str">
            <v xml:space="preserve">H </v>
          </cell>
        </row>
        <row r="1446">
          <cell r="A1446" t="str">
            <v xml:space="preserve">UG14-3UGD19Q-128AH </v>
          </cell>
          <cell r="B1446" t="str">
            <v xml:space="preserve">CHASSIS UPG TO ULT 60, 360MHZ </v>
          </cell>
          <cell r="C1446">
            <v>11873</v>
          </cell>
          <cell r="D1446" t="str">
            <v xml:space="preserve">H </v>
          </cell>
        </row>
        <row r="1447">
          <cell r="A1447" t="str">
            <v xml:space="preserve">UG14-3UGD29M-000AH </v>
          </cell>
          <cell r="B1447" t="str">
            <v xml:space="preserve">CHASSIS UPG TO ULT 60,2X360MHZ </v>
          </cell>
          <cell r="C1447">
            <v>17881</v>
          </cell>
          <cell r="D1447" t="str">
            <v xml:space="preserve">H </v>
          </cell>
        </row>
        <row r="1448">
          <cell r="A1448" t="str">
            <v xml:space="preserve">UG14-5UNC-9S-000NK </v>
          </cell>
          <cell r="B1448" t="str">
            <v xml:space="preserve">UG E2/300MHZ TO E450 </v>
          </cell>
          <cell r="C1448">
            <v>13696</v>
          </cell>
          <cell r="D1448" t="str">
            <v xml:space="preserve">H </v>
          </cell>
        </row>
        <row r="1449">
          <cell r="A1449" t="str">
            <v xml:space="preserve">UG14-6UNC-9S-000NK </v>
          </cell>
          <cell r="B1449" t="str">
            <v xml:space="preserve">UG E2/300MHZ TO E250 BASE </v>
          </cell>
          <cell r="C1449">
            <v>5913</v>
          </cell>
          <cell r="D1449" t="str">
            <v xml:space="preserve">H </v>
          </cell>
        </row>
        <row r="1450">
          <cell r="A1450" t="str">
            <v xml:space="preserve">UG14-A25-9S-000-BA </v>
          </cell>
          <cell r="B1450" t="str">
            <v xml:space="preserve">UG SS20/UE1/UE2 TO E450 CHASSI </v>
          </cell>
          <cell r="C1450">
            <v>11536</v>
          </cell>
          <cell r="D1450" t="str">
            <v xml:space="preserve">H </v>
          </cell>
        </row>
        <row r="1451">
          <cell r="A1451" t="str">
            <v xml:space="preserve">UG14-A25-9S-000NK </v>
          </cell>
          <cell r="B1451" t="str">
            <v xml:space="preserve">UG E2-&gt;E450 400MH ENABLED BASE </v>
          </cell>
          <cell r="C1451">
            <v>12076</v>
          </cell>
          <cell r="D1451" t="str">
            <v xml:space="preserve">H </v>
          </cell>
        </row>
        <row r="1452">
          <cell r="A1452" t="str">
            <v xml:space="preserve">UG14-A26-9S-000-AA </v>
          </cell>
          <cell r="B1452" t="str">
            <v xml:space="preserve">UG E1/SS20-&gt;E250(CPU/DISK RQD) </v>
          </cell>
          <cell r="C1452">
            <v>3213</v>
          </cell>
          <cell r="D1452" t="str">
            <v xml:space="preserve">H </v>
          </cell>
        </row>
        <row r="1453">
          <cell r="A1453" t="str">
            <v xml:space="preserve">UG14-A26-9S-000NK </v>
          </cell>
          <cell r="B1453" t="str">
            <v xml:space="preserve">UG E1 OR E2 TO E250 (CPU REQD) </v>
          </cell>
          <cell r="C1453">
            <v>3888</v>
          </cell>
          <cell r="D1453" t="str">
            <v xml:space="preserve">H </v>
          </cell>
        </row>
        <row r="1454">
          <cell r="A1454" t="str">
            <v xml:space="preserve">UG14-UJC1-9S-000NK </v>
          </cell>
          <cell r="B1454" t="str">
            <v xml:space="preserve">UPGRADE E2 TO E2/1400, 32xCD </v>
          </cell>
          <cell r="C1454">
            <v>9470</v>
          </cell>
          <cell r="D1454" t="str">
            <v xml:space="preserve">H </v>
          </cell>
        </row>
        <row r="1455">
          <cell r="A1455" t="str">
            <v xml:space="preserve">UG16-3ULD19L-000AH </v>
          </cell>
          <cell r="B1455" t="str">
            <v xml:space="preserve">CHASSIS UPG TO ULT 60, 450MHZ </v>
          </cell>
          <cell r="C1455">
            <v>12413</v>
          </cell>
          <cell r="D1455" t="str">
            <v xml:space="preserve">H </v>
          </cell>
        </row>
        <row r="1456">
          <cell r="A1456" t="str">
            <v xml:space="preserve">UG16-3ULD19M-000AH </v>
          </cell>
          <cell r="B1456" t="str">
            <v xml:space="preserve">CHASSIS UPG TO ULT 60, 450MHZ </v>
          </cell>
          <cell r="C1456">
            <v>15383</v>
          </cell>
          <cell r="D1456" t="str">
            <v xml:space="preserve">H </v>
          </cell>
        </row>
        <row r="1457">
          <cell r="A1457" t="str">
            <v xml:space="preserve">UG16-3ULD19Q-000AH </v>
          </cell>
          <cell r="B1457" t="str">
            <v xml:space="preserve">CHASSIS UPG TO ULT 60, 450MHZ </v>
          </cell>
          <cell r="C1457">
            <v>14033</v>
          </cell>
          <cell r="D1457" t="str">
            <v xml:space="preserve">H </v>
          </cell>
        </row>
        <row r="1458">
          <cell r="A1458" t="str">
            <v xml:space="preserve">UG20-3UEC19L-128AC </v>
          </cell>
          <cell r="B1458" t="str">
            <v xml:space="preserve">UPG TO ULT 60, 300MHZ, 128MB </v>
          </cell>
          <cell r="C1458">
            <v>11873</v>
          </cell>
          <cell r="D1458" t="str">
            <v xml:space="preserve">H </v>
          </cell>
        </row>
        <row r="1459">
          <cell r="A1459" t="str">
            <v xml:space="preserve">UG20-3UEC19Q-128AC </v>
          </cell>
          <cell r="B1459" t="str">
            <v xml:space="preserve">UPG TO ULT 60, 300MHZ, 128MB </v>
          </cell>
          <cell r="C1459">
            <v>16126</v>
          </cell>
          <cell r="D1459" t="str">
            <v xml:space="preserve">H </v>
          </cell>
        </row>
        <row r="1460">
          <cell r="A1460" t="str">
            <v xml:space="preserve">UG20-3UGD19L-128AH </v>
          </cell>
          <cell r="B1460" t="str">
            <v xml:space="preserve">UPG TO ULT 60, 360MHZ, 128MB </v>
          </cell>
          <cell r="C1460">
            <v>10118</v>
          </cell>
          <cell r="D1460" t="str">
            <v xml:space="preserve">H </v>
          </cell>
        </row>
        <row r="1461">
          <cell r="A1461" t="str">
            <v xml:space="preserve">UG20-3UGD19M-128AH </v>
          </cell>
          <cell r="B1461" t="str">
            <v xml:space="preserve">UPG TO ULT 60, 1X360MHZ, 128MB </v>
          </cell>
          <cell r="C1461">
            <v>15248</v>
          </cell>
          <cell r="D1461" t="str">
            <v xml:space="preserve">H </v>
          </cell>
        </row>
        <row r="1462">
          <cell r="A1462" t="str">
            <v xml:space="preserve">UG20-3UGD19Q-128AH </v>
          </cell>
          <cell r="B1462" t="str">
            <v xml:space="preserve">UPG TO ULT 60, 360MHZ, 128MB </v>
          </cell>
          <cell r="C1462">
            <v>12548</v>
          </cell>
          <cell r="D1462" t="str">
            <v xml:space="preserve">H </v>
          </cell>
        </row>
        <row r="1463">
          <cell r="A1463" t="str">
            <v xml:space="preserve">UG20-3UGD29L-256AH </v>
          </cell>
          <cell r="B1463" t="str">
            <v xml:space="preserve">UPG TO ULT 60, 2X360MHZ, 256MB </v>
          </cell>
          <cell r="C1463">
            <v>15316</v>
          </cell>
          <cell r="D1463" t="str">
            <v xml:space="preserve">H </v>
          </cell>
        </row>
        <row r="1464">
          <cell r="A1464" t="str">
            <v xml:space="preserve">UG20-3UGD29Q-256AH </v>
          </cell>
          <cell r="B1464" t="str">
            <v xml:space="preserve">UPG TO ULT 60, 2X360MHZ, 256MB </v>
          </cell>
          <cell r="C1464">
            <v>17746</v>
          </cell>
          <cell r="D1464" t="str">
            <v xml:space="preserve">H </v>
          </cell>
        </row>
        <row r="1465">
          <cell r="A1465" t="str">
            <v xml:space="preserve">UG20-3ULD19L-256AH </v>
          </cell>
          <cell r="B1465" t="str">
            <v xml:space="preserve">CHASSIS UPG TO ULT 60, 450MHZ </v>
          </cell>
          <cell r="C1465">
            <v>15518</v>
          </cell>
          <cell r="D1465" t="str">
            <v xml:space="preserve">H </v>
          </cell>
        </row>
        <row r="1466">
          <cell r="A1466" t="str">
            <v xml:space="preserve">UG20-3ULD19M-256AH </v>
          </cell>
          <cell r="B1466" t="str">
            <v xml:space="preserve">CHASSIS UPG TO ULT 60, 450MHZ </v>
          </cell>
          <cell r="C1466">
            <v>18488</v>
          </cell>
          <cell r="D1466" t="str">
            <v xml:space="preserve">H </v>
          </cell>
        </row>
        <row r="1467">
          <cell r="A1467" t="str">
            <v xml:space="preserve">UG20-3ULD19M-512AH </v>
          </cell>
          <cell r="B1467" t="str">
            <v xml:space="preserve">CHASSIS UPG TO ULT 60, 450MHZ </v>
          </cell>
          <cell r="C1467">
            <v>20304</v>
          </cell>
          <cell r="D1467" t="str">
            <v xml:space="preserve">H </v>
          </cell>
        </row>
        <row r="1468">
          <cell r="A1468" t="str">
            <v xml:space="preserve">UG20-3ULD19Q-256AH </v>
          </cell>
          <cell r="B1468" t="str">
            <v xml:space="preserve">CHASSIS UPG TO ULT 60, 450MHZ </v>
          </cell>
          <cell r="C1468">
            <v>17138</v>
          </cell>
          <cell r="D1468" t="str">
            <v xml:space="preserve">H </v>
          </cell>
        </row>
        <row r="1469">
          <cell r="A1469" t="str">
            <v xml:space="preserve">UG20-3ULD19Q1024AH </v>
          </cell>
          <cell r="B1469" t="str">
            <v xml:space="preserve">CHASSIS UPG TO ULT 60, 450MHZ </v>
          </cell>
          <cell r="C1469">
            <v>22329</v>
          </cell>
          <cell r="D1469" t="str">
            <v xml:space="preserve">H </v>
          </cell>
        </row>
        <row r="1470">
          <cell r="A1470" t="str">
            <v xml:space="preserve">UG20-UEC1-9M-000NN </v>
          </cell>
          <cell r="B1470" t="str">
            <v xml:space="preserve">UG S20 TO U2/1300, AFB </v>
          </cell>
          <cell r="C1470">
            <v>21128</v>
          </cell>
          <cell r="D1470" t="str">
            <v xml:space="preserve">H </v>
          </cell>
        </row>
        <row r="1471">
          <cell r="A1471" t="str">
            <v xml:space="preserve">UG20-UJC1-9L-000NN </v>
          </cell>
          <cell r="B1471" t="str">
            <v xml:space="preserve">UG S20 TO U2/400, SER 3 C3D </v>
          </cell>
          <cell r="C1471">
            <v>12116</v>
          </cell>
          <cell r="D1471" t="str">
            <v xml:space="preserve">H </v>
          </cell>
        </row>
        <row r="1472">
          <cell r="A1472" t="str">
            <v xml:space="preserve">UG20-UJC1-9M-000NN </v>
          </cell>
          <cell r="B1472" t="str">
            <v xml:space="preserve">UG S20 TO U2/1400, AFBm6 </v>
          </cell>
          <cell r="C1472">
            <v>15485</v>
          </cell>
          <cell r="D1472" t="str">
            <v xml:space="preserve">H </v>
          </cell>
        </row>
        <row r="1473">
          <cell r="A1473" t="str">
            <v xml:space="preserve">UG20UEC1-9M-000NNK </v>
          </cell>
          <cell r="B1473" t="str">
            <v xml:space="preserve">UG S20 TO U2/1300, AFB </v>
          </cell>
          <cell r="C1473">
            <v>38587</v>
          </cell>
          <cell r="D1473" t="str">
            <v xml:space="preserve">H </v>
          </cell>
        </row>
        <row r="1474">
          <cell r="A1474" t="str">
            <v xml:space="preserve">UG20UGC1Z9QB256CP </v>
          </cell>
          <cell r="B1474" t="str">
            <v xml:space="preserve">UG WS U10/360,AFB-L,256/9GB/CD </v>
          </cell>
          <cell r="C1474">
            <v>8903</v>
          </cell>
          <cell r="D1474" t="str">
            <v xml:space="preserve">H </v>
          </cell>
        </row>
        <row r="1475">
          <cell r="A1475" t="str">
            <v xml:space="preserve">UGFA-M11XX-M1194 </v>
          </cell>
          <cell r="B1475" t="str">
            <v xml:space="preserve">UG 300 to 400MHz CPU E250 FACT </v>
          </cell>
          <cell r="C1475">
            <v>5940</v>
          </cell>
          <cell r="D1475" t="str">
            <v xml:space="preserve">H </v>
          </cell>
        </row>
        <row r="1476">
          <cell r="A1476" t="str">
            <v xml:space="preserve">UGFA-M22XX-M2244 </v>
          </cell>
          <cell r="B1476" t="str">
            <v xml:space="preserve">UG To E450 400Mhz CPU FACTY IN </v>
          </cell>
          <cell r="C1476">
            <v>5940</v>
          </cell>
          <cell r="D1476" t="str">
            <v xml:space="preserve">H </v>
          </cell>
        </row>
        <row r="1477">
          <cell r="A1477" t="str">
            <v xml:space="preserve">UGFA-M2510-M2560 </v>
          </cell>
          <cell r="B1477" t="str">
            <v xml:space="preserve">UG FACTORY INSTALL 336MHZ/4MB </v>
          </cell>
          <cell r="C1477">
            <v>14250</v>
          </cell>
          <cell r="D1477" t="str">
            <v xml:space="preserve">A </v>
          </cell>
        </row>
        <row r="1478">
          <cell r="A1478" t="str">
            <v xml:space="preserve">UGFA-M2510-M2570 </v>
          </cell>
          <cell r="B1478" t="str">
            <v xml:space="preserve">UG 167MHZ TO 400MHZ/4MB-FACTRY </v>
          </cell>
          <cell r="C1478">
            <v>16100</v>
          </cell>
          <cell r="D1478" t="str">
            <v xml:space="preserve">A </v>
          </cell>
        </row>
        <row r="1479">
          <cell r="A1479" t="str">
            <v xml:space="preserve">UGFA-M2510-M2580 </v>
          </cell>
          <cell r="B1479" t="str">
            <v xml:space="preserve">UG 167Mhz to 400MHz/8MB-Factry </v>
          </cell>
          <cell r="C1479">
            <v>18000</v>
          </cell>
          <cell r="D1479" t="str">
            <v xml:space="preserve">A </v>
          </cell>
        </row>
        <row r="1480">
          <cell r="A1480" t="str">
            <v xml:space="preserve">UGFA-M2530-M2560 </v>
          </cell>
          <cell r="B1480" t="str">
            <v xml:space="preserve">UG FACTORY INSTALL 336MHZ/4MB </v>
          </cell>
          <cell r="C1480">
            <v>11250</v>
          </cell>
          <cell r="D1480" t="str">
            <v xml:space="preserve">A </v>
          </cell>
        </row>
        <row r="1481">
          <cell r="A1481" t="str">
            <v xml:space="preserve">UGFA-M2550-M2570 </v>
          </cell>
          <cell r="B1481" t="str">
            <v xml:space="preserve">UG 250MHZ TO 400MHZ/4MB-FACTRY </v>
          </cell>
          <cell r="C1481">
            <v>14000</v>
          </cell>
          <cell r="D1481" t="str">
            <v xml:space="preserve">A </v>
          </cell>
        </row>
        <row r="1482">
          <cell r="A1482" t="str">
            <v xml:space="preserve">UGFA-M2550-M2580 </v>
          </cell>
          <cell r="B1482" t="str">
            <v xml:space="preserve">UG 250Mhz to 400MHz/8MB-FACTY </v>
          </cell>
          <cell r="C1482">
            <v>15750</v>
          </cell>
          <cell r="D1482" t="str">
            <v xml:space="preserve">A </v>
          </cell>
        </row>
        <row r="1483">
          <cell r="A1483" t="str">
            <v xml:space="preserve">UGFA-M2560-M2570 </v>
          </cell>
          <cell r="B1483" t="str">
            <v xml:space="preserve">UG 336MHZ TO 400MHZ/4MB-FACTY </v>
          </cell>
          <cell r="C1483">
            <v>11900</v>
          </cell>
          <cell r="D1483" t="str">
            <v xml:space="preserve">A </v>
          </cell>
        </row>
        <row r="1484">
          <cell r="A1484" t="str">
            <v xml:space="preserve">UGFA-M2560-M2580 </v>
          </cell>
          <cell r="B1484" t="str">
            <v xml:space="preserve">UG 336/400 to 400MHz/8MB-Facty </v>
          </cell>
          <cell r="C1484">
            <v>13500</v>
          </cell>
          <cell r="D1484" t="str">
            <v xml:space="preserve">A </v>
          </cell>
        </row>
        <row r="1485">
          <cell r="A1485" t="str">
            <v xml:space="preserve">UGFA-MEM256-MEM1GB </v>
          </cell>
          <cell r="B1485" t="str">
            <v xml:space="preserve">7022A TO 7023A MEM UPGRADE-1GB </v>
          </cell>
          <cell r="C1485">
            <v>17990</v>
          </cell>
          <cell r="D1485" t="str">
            <v xml:space="preserve">A </v>
          </cell>
        </row>
        <row r="1486">
          <cell r="A1486" t="str">
            <v xml:space="preserve">UGFA-MXXXX-M1194 </v>
          </cell>
          <cell r="B1486" t="str">
            <v xml:space="preserve">UG 167/200/250 CPU to 400/2MHz </v>
          </cell>
          <cell r="C1486">
            <v>6757</v>
          </cell>
          <cell r="D1486" t="str">
            <v xml:space="preserve">H </v>
          </cell>
        </row>
        <row r="1487">
          <cell r="A1487" t="str">
            <v xml:space="preserve">UGFA-MXXXX-M2244 </v>
          </cell>
          <cell r="B1487" t="str">
            <v xml:space="preserve">UG 167/200/250MHz to 400/4 FAC </v>
          </cell>
          <cell r="C1487">
            <v>6757</v>
          </cell>
          <cell r="D1487" t="str">
            <v xml:space="preserve">H </v>
          </cell>
        </row>
        <row r="1488">
          <cell r="A1488" t="str">
            <v xml:space="preserve">UGFA-SB261X-2612 </v>
          </cell>
          <cell r="B1488" t="str">
            <v xml:space="preserve">UG 261X TO 2612 I/O BD W/FC-AL </v>
          </cell>
          <cell r="C1488">
            <v>4900</v>
          </cell>
          <cell r="D1488" t="str">
            <v xml:space="preserve">A </v>
          </cell>
        </row>
        <row r="1489">
          <cell r="A1489" t="str">
            <v xml:space="preserve">UGFA-SB262X-2622 </v>
          </cell>
          <cell r="B1489" t="str">
            <v xml:space="preserve">UG 262X TO 2622 G I/O BD:FC-AL </v>
          </cell>
          <cell r="C1489">
            <v>5600</v>
          </cell>
          <cell r="D1489" t="str">
            <v xml:space="preserve">A </v>
          </cell>
        </row>
        <row r="1490">
          <cell r="A1490" t="str">
            <v xml:space="preserve">UGFA-SB263X-2632 </v>
          </cell>
          <cell r="B1490" t="str">
            <v xml:space="preserve">UG 263X TO 2632 PCI I/O BD </v>
          </cell>
          <cell r="C1490">
            <v>7000</v>
          </cell>
          <cell r="D1490" t="str">
            <v xml:space="preserve">A </v>
          </cell>
        </row>
        <row r="1491">
          <cell r="A1491" t="str">
            <v xml:space="preserve">UGMB-A25AA-A25BA </v>
          </cell>
          <cell r="B1491" t="str">
            <v xml:space="preserve">UG E450 250/300 Board to 400MH </v>
          </cell>
          <cell r="C1491">
            <v>4590</v>
          </cell>
          <cell r="D1491" t="str">
            <v xml:space="preserve">H </v>
          </cell>
        </row>
        <row r="1492">
          <cell r="A1492" t="str">
            <v xml:space="preserve">UGN6XXN-I-3.1-1145 </v>
          </cell>
          <cell r="B1492" t="str">
            <v xml:space="preserve">UPG. TO SUN NETRA ULTRA1,143MH </v>
          </cell>
          <cell r="C1492">
            <v>15253</v>
          </cell>
          <cell r="D1492" t="str">
            <v xml:space="preserve">A </v>
          </cell>
        </row>
        <row r="1493">
          <cell r="A1493" t="str">
            <v xml:space="preserve">UGN6XXN-I-3.1-1170 </v>
          </cell>
          <cell r="B1493" t="str">
            <v xml:space="preserve">UPG. TO SUN NETRA ULTRA1,167MH </v>
          </cell>
          <cell r="C1493">
            <v>25053</v>
          </cell>
          <cell r="D1493" t="str">
            <v xml:space="preserve">A </v>
          </cell>
        </row>
        <row r="1494">
          <cell r="A1494" t="str">
            <v xml:space="preserve">UGS2000-E6501 </v>
          </cell>
          <cell r="B1494" t="str">
            <v xml:space="preserve">UG TO E6501 </v>
          </cell>
          <cell r="C1494">
            <v>125600</v>
          </cell>
          <cell r="D1494" t="str">
            <v xml:space="preserve">A </v>
          </cell>
        </row>
        <row r="1495">
          <cell r="A1495" t="str">
            <v xml:space="preserve">UGS20UHC1Z9KB128CP </v>
          </cell>
          <cell r="B1495" t="str">
            <v xml:space="preserve">UG WS U10/333, C3SB,128/9GB/CD </v>
          </cell>
          <cell r="C1495">
            <v>5393</v>
          </cell>
          <cell r="D1495" t="str">
            <v xml:space="preserve">H </v>
          </cell>
        </row>
        <row r="1496">
          <cell r="A1496" t="str">
            <v xml:space="preserve">UGS5-UFE1Z9P-B64CN </v>
          </cell>
          <cell r="B1496" t="str">
            <v xml:space="preserve">UG WS U5/270,PGX24,64/4GB/CD </v>
          </cell>
          <cell r="C1496">
            <v>2963</v>
          </cell>
          <cell r="D1496" t="str">
            <v xml:space="preserve">H </v>
          </cell>
        </row>
        <row r="1497">
          <cell r="A1497" t="str">
            <v xml:space="preserve">UGS5-UFE1Z9PB128CN </v>
          </cell>
          <cell r="B1497" t="str">
            <v xml:space="preserve">UG WS U5/270,PGX24,128MB/4GB </v>
          </cell>
          <cell r="C1497">
            <v>3200</v>
          </cell>
          <cell r="D1497" t="str">
            <v xml:space="preserve">H </v>
          </cell>
        </row>
        <row r="1498">
          <cell r="A1498" t="str">
            <v xml:space="preserve">UGS5-UHC1Z9KB128CP </v>
          </cell>
          <cell r="B1498" t="str">
            <v xml:space="preserve">UG WS U10/333, C3SB,128/9GB/CD </v>
          </cell>
          <cell r="C1498">
            <v>5731</v>
          </cell>
          <cell r="D1498" t="str">
            <v xml:space="preserve">H </v>
          </cell>
        </row>
        <row r="1499">
          <cell r="A1499" t="str">
            <v xml:space="preserve">UGS5-UHC1Z9KB256CP </v>
          </cell>
          <cell r="B1499" t="str">
            <v xml:space="preserve">UG WS U10/333, C3SB,256/9GB/CD </v>
          </cell>
          <cell r="C1499">
            <v>6136</v>
          </cell>
          <cell r="D1499" t="str">
            <v xml:space="preserve">H </v>
          </cell>
        </row>
        <row r="1500">
          <cell r="A1500" t="str">
            <v xml:space="preserve">UGS5-UHC1Z9LB128CP </v>
          </cell>
          <cell r="B1500" t="str">
            <v xml:space="preserve">UG WS U10/333, C3DB,128/9GB/CD </v>
          </cell>
          <cell r="C1500">
            <v>6068</v>
          </cell>
          <cell r="D1500" t="str">
            <v xml:space="preserve">H </v>
          </cell>
        </row>
        <row r="1501">
          <cell r="A1501" t="str">
            <v xml:space="preserve">UGS5-UHC1Z9LB256CP </v>
          </cell>
          <cell r="B1501" t="str">
            <v xml:space="preserve">UG WS U10/333, C3DB,256/9GB/CD </v>
          </cell>
          <cell r="C1501">
            <v>6541</v>
          </cell>
          <cell r="D1501" t="str">
            <v xml:space="preserve">H </v>
          </cell>
        </row>
        <row r="1502">
          <cell r="A1502" t="str">
            <v xml:space="preserve">UGS5-UHC1Z9PB128CP </v>
          </cell>
          <cell r="B1502" t="str">
            <v xml:space="preserve">UG WS U5/333,PGX24,128MB/9GB </v>
          </cell>
          <cell r="C1502">
            <v>4178</v>
          </cell>
          <cell r="D1502" t="str">
            <v xml:space="preserve">H </v>
          </cell>
        </row>
        <row r="1503">
          <cell r="A1503" t="str">
            <v xml:space="preserve">UGS5-UHC1Z9PB256CP </v>
          </cell>
          <cell r="B1503" t="str">
            <v xml:space="preserve">UG WS U5/333,PGX24,256/9GB/CD </v>
          </cell>
          <cell r="C1503">
            <v>4651</v>
          </cell>
          <cell r="D1503" t="str">
            <v xml:space="preserve">H </v>
          </cell>
        </row>
        <row r="1504">
          <cell r="A1504" t="str">
            <v xml:space="preserve">UGS5UGC1Z9Q-B256CP </v>
          </cell>
          <cell r="B1504" t="str">
            <v xml:space="preserve">UG WS U10/360,AFB-L,256/9GB/CD </v>
          </cell>
          <cell r="C1504">
            <v>9443</v>
          </cell>
          <cell r="D1504" t="str">
            <v xml:space="preserve">H </v>
          </cell>
        </row>
        <row r="1505">
          <cell r="A1505" t="str">
            <v xml:space="preserve">UGSB1000-X-256M-C </v>
          </cell>
          <cell r="B1505" t="str">
            <v xml:space="preserve">UG SS1000 TO 2602CPU/MEM+256MB </v>
          </cell>
          <cell r="C1505">
            <v>14250</v>
          </cell>
          <cell r="D1505" t="str">
            <v xml:space="preserve">A </v>
          </cell>
        </row>
        <row r="1506">
          <cell r="A1506" t="str">
            <v xml:space="preserve">UGSB2000-X-0M-C </v>
          </cell>
          <cell r="B1506" t="str">
            <v xml:space="preserve">UG 1000/2000 BD TO2602 CPU/MEM </v>
          </cell>
          <cell r="C1506">
            <v>9000</v>
          </cell>
          <cell r="D1506" t="str">
            <v xml:space="preserve">A </v>
          </cell>
        </row>
        <row r="1507">
          <cell r="A1507" t="str">
            <v xml:space="preserve">UGSB2000-X-256M-C </v>
          </cell>
          <cell r="B1507" t="str">
            <v xml:space="preserve">UG SC2000 TO 2602CPU/MEM+256MB </v>
          </cell>
          <cell r="C1507">
            <v>13500</v>
          </cell>
          <cell r="D1507" t="str">
            <v xml:space="preserve">A </v>
          </cell>
        </row>
        <row r="1508">
          <cell r="A1508" t="str">
            <v xml:space="preserve">UGSB260X-2602 </v>
          </cell>
          <cell r="B1508" t="str">
            <v xml:space="preserve">UG 260X TO 2602 CPU/MEM BOARD </v>
          </cell>
          <cell r="C1508">
            <v>6750</v>
          </cell>
          <cell r="D1508" t="str">
            <v xml:space="preserve">A </v>
          </cell>
        </row>
        <row r="1509">
          <cell r="A1509" t="str">
            <v xml:space="preserve">UGSB261X-2612 </v>
          </cell>
          <cell r="B1509" t="str">
            <v xml:space="preserve">UG 261X TO 2612 I/O BD W/FC-AL </v>
          </cell>
          <cell r="C1509">
            <v>4900</v>
          </cell>
          <cell r="D1509" t="str">
            <v xml:space="preserve">A </v>
          </cell>
        </row>
        <row r="1510">
          <cell r="A1510" t="str">
            <v xml:space="preserve">UGSB261X-2632 </v>
          </cell>
          <cell r="B1510" t="str">
            <v xml:space="preserve">UG 261X SBus to 2632 PCI I/O B </v>
          </cell>
          <cell r="C1510">
            <v>7700</v>
          </cell>
          <cell r="D1510" t="str">
            <v xml:space="preserve">A </v>
          </cell>
        </row>
        <row r="1511">
          <cell r="A1511" t="str">
            <v xml:space="preserve">UGSB262X-2622 </v>
          </cell>
          <cell r="B1511" t="str">
            <v xml:space="preserve">UG 262X to 2622 G I/O Bd:FC-AL </v>
          </cell>
          <cell r="C1511">
            <v>5600</v>
          </cell>
          <cell r="D1511" t="str">
            <v xml:space="preserve">A </v>
          </cell>
        </row>
        <row r="1512">
          <cell r="A1512" t="str">
            <v xml:space="preserve">UGSB263X-2632 </v>
          </cell>
          <cell r="B1512" t="str">
            <v xml:space="preserve">UG 263X TO 2632 PCI I/O BD </v>
          </cell>
          <cell r="C1512">
            <v>7000</v>
          </cell>
          <cell r="D1512" t="str">
            <v xml:space="preserve">A </v>
          </cell>
        </row>
        <row r="1513">
          <cell r="A1513" t="str">
            <v xml:space="preserve">UGSS2-3UEC19Q128AC </v>
          </cell>
          <cell r="B1513" t="str">
            <v xml:space="preserve">UG TO U60 300 128MB/4GB </v>
          </cell>
          <cell r="C1513">
            <v>16335</v>
          </cell>
          <cell r="D1513" t="str">
            <v xml:space="preserve">H </v>
          </cell>
        </row>
        <row r="1514">
          <cell r="A1514" t="str">
            <v xml:space="preserve">UGSS2-UFE1A9PB64CN </v>
          </cell>
          <cell r="B1514" t="str">
            <v xml:space="preserve">UG WS U5/270, PGX24,64/4GB, CD </v>
          </cell>
          <cell r="C1514">
            <v>3031</v>
          </cell>
          <cell r="D1514" t="str">
            <v xml:space="preserve">H </v>
          </cell>
        </row>
        <row r="1515">
          <cell r="A1515" t="str">
            <v xml:space="preserve">UGSS2UEC1-9L-128AH </v>
          </cell>
          <cell r="B1515" t="str">
            <v xml:space="preserve">UG S20-U2/300, C3D, 128MB/9GB </v>
          </cell>
          <cell r="C1515">
            <v>13095</v>
          </cell>
          <cell r="D1515" t="str">
            <v xml:space="preserve">H </v>
          </cell>
        </row>
        <row r="1516">
          <cell r="A1516" t="str">
            <v xml:space="preserve">UGSS2UEC1-9M-128AH </v>
          </cell>
          <cell r="B1516" t="str">
            <v xml:space="preserve">UG U2/1300, AFB, 128MB, 9GB </v>
          </cell>
          <cell r="C1516">
            <v>15923</v>
          </cell>
          <cell r="D1516" t="str">
            <v xml:space="preserve">H </v>
          </cell>
        </row>
        <row r="1517">
          <cell r="A1517" t="str">
            <v xml:space="preserve">UGSS2UEC2-9L-512AH </v>
          </cell>
          <cell r="B1517" t="str">
            <v xml:space="preserve">UG U2/2300, FDB2+, 512MB, 9GB </v>
          </cell>
          <cell r="C1517">
            <v>20952</v>
          </cell>
          <cell r="D1517" t="str">
            <v xml:space="preserve">H </v>
          </cell>
        </row>
        <row r="1518">
          <cell r="A1518" t="str">
            <v xml:space="preserve">UGSS2UFE1A9PB128CN </v>
          </cell>
          <cell r="B1518" t="str">
            <v xml:space="preserve">UG WS U5/270,PGX24,128/4GB/CD </v>
          </cell>
          <cell r="C1518">
            <v>3267</v>
          </cell>
          <cell r="D1518" t="str">
            <v xml:space="preserve">H </v>
          </cell>
        </row>
        <row r="1519">
          <cell r="A1519" t="str">
            <v xml:space="preserve">UGSS2UHC1A9PB128CP </v>
          </cell>
          <cell r="B1519" t="str">
            <v xml:space="preserve">UG WS U5/333,PGX24,128/9GB/CD </v>
          </cell>
          <cell r="C1519">
            <v>4381</v>
          </cell>
          <cell r="D1519" t="str">
            <v xml:space="preserve">H </v>
          </cell>
        </row>
        <row r="1520">
          <cell r="A1520" t="str">
            <v xml:space="preserve">UGSS2UHC1A9PB256CP </v>
          </cell>
          <cell r="B1520" t="str">
            <v xml:space="preserve">UG WS U5/333,PGX24,256/9GB/CD </v>
          </cell>
          <cell r="C1520">
            <v>4853</v>
          </cell>
          <cell r="D1520" t="str">
            <v xml:space="preserve">H </v>
          </cell>
        </row>
        <row r="1521">
          <cell r="A1521" t="str">
            <v xml:space="preserve">UGSS2UJC1-9L-256AH </v>
          </cell>
          <cell r="B1521" t="str">
            <v xml:space="preserve">UG SS2-U2/400, C3D, 256MB/9GB </v>
          </cell>
          <cell r="C1521">
            <v>16301</v>
          </cell>
          <cell r="D1521" t="str">
            <v xml:space="preserve">H </v>
          </cell>
        </row>
        <row r="1522">
          <cell r="A1522" t="str">
            <v xml:space="preserve">UGSS2UJC1-9M-256AH </v>
          </cell>
          <cell r="B1522" t="str">
            <v xml:space="preserve">UG U2/1400, AFB, 256MB, 9GB </v>
          </cell>
          <cell r="C1522">
            <v>19670</v>
          </cell>
          <cell r="D1522" t="str">
            <v xml:space="preserve">H </v>
          </cell>
        </row>
        <row r="1523">
          <cell r="A1523" t="str">
            <v xml:space="preserve">UGTOTNET-L25 </v>
          </cell>
          <cell r="B1523" t="str">
            <v xml:space="preserve">UG TOTALNET 5.0, 25LIC </v>
          </cell>
          <cell r="C1523">
            <v>975</v>
          </cell>
          <cell r="D1523" t="str">
            <v xml:space="preserve">B </v>
          </cell>
        </row>
        <row r="1524">
          <cell r="A1524" t="str">
            <v xml:space="preserve">UGU1-UHC1Z9KB256CP </v>
          </cell>
          <cell r="B1524" t="str">
            <v xml:space="preserve">UG WS U10/333, C3SB,256/9GB/CD </v>
          </cell>
          <cell r="C1524">
            <v>5596</v>
          </cell>
          <cell r="D1524" t="str">
            <v xml:space="preserve">H </v>
          </cell>
        </row>
        <row r="1525">
          <cell r="A1525" t="str">
            <v xml:space="preserve">UGU1-UHC1Z9LB128CP </v>
          </cell>
          <cell r="B1525" t="str">
            <v xml:space="preserve">UG WS U10/333, C3DB,128/9GB/CD </v>
          </cell>
          <cell r="C1525">
            <v>5663</v>
          </cell>
          <cell r="D1525" t="str">
            <v xml:space="preserve">H </v>
          </cell>
        </row>
        <row r="1526">
          <cell r="A1526" t="str">
            <v xml:space="preserve">UGU1-UHC1Z9LB256CP </v>
          </cell>
          <cell r="B1526" t="str">
            <v xml:space="preserve">UG WS U10/333, C3DB,256/9GB/CD </v>
          </cell>
          <cell r="C1526">
            <v>6136</v>
          </cell>
          <cell r="D1526" t="str">
            <v xml:space="preserve">H </v>
          </cell>
        </row>
        <row r="1527">
          <cell r="A1527" t="str">
            <v xml:space="preserve">UGU1UGC1Z9Q-B256CP </v>
          </cell>
          <cell r="B1527" t="str">
            <v xml:space="preserve">UG WS U10/360,AFB-L,256/9GB/CD </v>
          </cell>
          <cell r="C1527">
            <v>8363</v>
          </cell>
          <cell r="D1527" t="str">
            <v xml:space="preserve">H </v>
          </cell>
        </row>
        <row r="1528">
          <cell r="A1528" t="str">
            <v xml:space="preserve">US20-UHC1Z9KB256CP </v>
          </cell>
          <cell r="B1528" t="str">
            <v xml:space="preserve">UG WS U10/333, C3SB,256/9GB/CD </v>
          </cell>
          <cell r="C1528">
            <v>5866</v>
          </cell>
          <cell r="D1528" t="str">
            <v xml:space="preserve">H </v>
          </cell>
        </row>
        <row r="1529">
          <cell r="A1529" t="str">
            <v xml:space="preserve">US20-UHC1Z9LB128CP </v>
          </cell>
          <cell r="B1529" t="str">
            <v xml:space="preserve">UG WS U10/333, C3DB,128/9GB/CD </v>
          </cell>
          <cell r="C1529">
            <v>5798</v>
          </cell>
          <cell r="D1529" t="str">
            <v xml:space="preserve">H </v>
          </cell>
        </row>
        <row r="1530">
          <cell r="A1530" t="str">
            <v xml:space="preserve">US20UEC1-9S-000NK </v>
          </cell>
          <cell r="B1530" t="str">
            <v xml:space="preserve">UG S20 TO UE2/1300, 32XCD </v>
          </cell>
          <cell r="C1530">
            <v>13439</v>
          </cell>
          <cell r="D1530" t="str">
            <v xml:space="preserve">H </v>
          </cell>
        </row>
        <row r="1531">
          <cell r="A1531" t="str">
            <v xml:space="preserve">US20UEC2-9S-000NK </v>
          </cell>
          <cell r="B1531" t="str">
            <v xml:space="preserve">UG S20 TO UE2/2300,32XCD </v>
          </cell>
          <cell r="C1531">
            <v>20593</v>
          </cell>
          <cell r="D1531" t="str">
            <v xml:space="preserve">H </v>
          </cell>
        </row>
        <row r="1532">
          <cell r="A1532" t="str">
            <v xml:space="preserve">US20UJC1-9S-000NK </v>
          </cell>
          <cell r="B1532" t="str">
            <v xml:space="preserve">UG S20/E1 TO E2/1400, 32xCD </v>
          </cell>
          <cell r="C1532">
            <v>12440</v>
          </cell>
          <cell r="D1532" t="str">
            <v xml:space="preserve">H </v>
          </cell>
        </row>
        <row r="1533">
          <cell r="A1533" t="str">
            <v xml:space="preserve">US20UJC2-9S-000NK </v>
          </cell>
          <cell r="B1533" t="str">
            <v xml:space="preserve">UG S20/E1 toE2/2400, no mem/dr </v>
          </cell>
          <cell r="C1533">
            <v>18650</v>
          </cell>
          <cell r="D1533" t="str">
            <v xml:space="preserve">H </v>
          </cell>
        </row>
        <row r="1534">
          <cell r="A1534" t="str">
            <v xml:space="preserve">US5-1UGE1Z9PC256CR </v>
          </cell>
          <cell r="B1534" t="str">
            <v xml:space="preserve">UG WS U5/360,PGX24,256MB/8GB </v>
          </cell>
          <cell r="C1534">
            <v>3537</v>
          </cell>
          <cell r="D1534" t="str">
            <v xml:space="preserve">H </v>
          </cell>
        </row>
        <row r="1535">
          <cell r="A1535" t="str">
            <v xml:space="preserve">US5-2UKC1Z9MC256CP </v>
          </cell>
          <cell r="B1535" t="str">
            <v xml:space="preserve">UG WS U10/440,AFBM6,256MB/9G </v>
          </cell>
          <cell r="C1535">
            <v>9173</v>
          </cell>
          <cell r="D1535" t="str">
            <v xml:space="preserve">H </v>
          </cell>
        </row>
        <row r="1536">
          <cell r="A1536" t="str">
            <v xml:space="preserve">US5-2UKC1Z9QC128CP </v>
          </cell>
          <cell r="B1536" t="str">
            <v xml:space="preserve">UG WS U10/440,AFBM3,128MB/9G </v>
          </cell>
          <cell r="C1536">
            <v>7418</v>
          </cell>
          <cell r="D1536" t="str">
            <v xml:space="preserve">H </v>
          </cell>
        </row>
        <row r="1537">
          <cell r="A1537" t="str">
            <v xml:space="preserve">US5-2UKC1Z9QC256CP </v>
          </cell>
          <cell r="B1537" t="str">
            <v xml:space="preserve">UG WS U10/440,AFBM3,256MB/9G </v>
          </cell>
          <cell r="C1537">
            <v>7891</v>
          </cell>
          <cell r="D1537" t="str">
            <v xml:space="preserve">H </v>
          </cell>
        </row>
        <row r="1538">
          <cell r="A1538" t="str">
            <v xml:space="preserve">USS-2UKC1Z9MC256CP </v>
          </cell>
          <cell r="B1538" t="str">
            <v xml:space="preserve">UG WS U10/440,AFBM6,256MB/9G </v>
          </cell>
          <cell r="C1538">
            <v>8768</v>
          </cell>
          <cell r="D1538" t="str">
            <v xml:space="preserve">H </v>
          </cell>
        </row>
        <row r="1539">
          <cell r="A1539" t="str">
            <v xml:space="preserve">USS-2UKC1Z9MC512CP </v>
          </cell>
          <cell r="B1539" t="str">
            <v xml:space="preserve">UG WS U10/440,AFBM6,512MB/9G </v>
          </cell>
          <cell r="C1539">
            <v>9848</v>
          </cell>
          <cell r="D1539" t="str">
            <v xml:space="preserve">H </v>
          </cell>
        </row>
        <row r="1540">
          <cell r="A1540" t="str">
            <v xml:space="preserve">USS-2UKC1Z9QC256CP </v>
          </cell>
          <cell r="B1540" t="str">
            <v xml:space="preserve">UG WS U10/440,AFBM3,256MB/9G </v>
          </cell>
          <cell r="C1540">
            <v>7486</v>
          </cell>
          <cell r="D1540" t="str">
            <v xml:space="preserve">H </v>
          </cell>
        </row>
        <row r="1541">
          <cell r="A1541" t="str">
            <v xml:space="preserve">USS-2UKC1Z9QC512CP </v>
          </cell>
          <cell r="B1541" t="str">
            <v xml:space="preserve">UG WS U10/440,AFBM3,512MB/9G </v>
          </cell>
          <cell r="C1541">
            <v>8566</v>
          </cell>
          <cell r="D1541" t="str">
            <v xml:space="preserve">H </v>
          </cell>
        </row>
        <row r="1542">
          <cell r="A1542" t="str">
            <v xml:space="preserve">USS2-3UGD19L-128AH </v>
          </cell>
          <cell r="B1542" t="str">
            <v xml:space="preserve">UG TO U60 360 128MB/9GB </v>
          </cell>
          <cell r="C1542">
            <v>11873</v>
          </cell>
          <cell r="D1542" t="str">
            <v xml:space="preserve">H </v>
          </cell>
        </row>
        <row r="1543">
          <cell r="A1543" t="str">
            <v xml:space="preserve">USS2-3UGD29L-256AH </v>
          </cell>
          <cell r="B1543" t="str">
            <v xml:space="preserve">UPG TO ULT 60, 2X360MHZ, 256MB </v>
          </cell>
          <cell r="C1543">
            <v>17071</v>
          </cell>
          <cell r="D1543" t="str">
            <v xml:space="preserve">H </v>
          </cell>
        </row>
        <row r="1544">
          <cell r="A1544" t="str">
            <v xml:space="preserve">USS2-3ULD19L-256AH </v>
          </cell>
          <cell r="B1544" t="str">
            <v xml:space="preserve">CHASSIS UPG TO ULT 60, 450MHZ </v>
          </cell>
          <cell r="C1544">
            <v>15923</v>
          </cell>
          <cell r="D1544" t="str">
            <v xml:space="preserve">H </v>
          </cell>
        </row>
        <row r="1545">
          <cell r="A1545" t="str">
            <v xml:space="preserve">USS2-3ULD19Q-256AH </v>
          </cell>
          <cell r="B1545" t="str">
            <v xml:space="preserve">CHASSIS UPG TO ULT 60, 450MHZ </v>
          </cell>
          <cell r="C1545">
            <v>17543</v>
          </cell>
          <cell r="D1545" t="str">
            <v xml:space="preserve">H </v>
          </cell>
        </row>
        <row r="1546">
          <cell r="A1546" t="str">
            <v xml:space="preserve">USS2-UEC2-9M-256AH </v>
          </cell>
          <cell r="B1546" t="str">
            <v xml:space="preserve">UG U2/2300, AFB, 256MB, 9GB </v>
          </cell>
          <cell r="C1546">
            <v>22673</v>
          </cell>
          <cell r="D1546" t="str">
            <v xml:space="preserve">H </v>
          </cell>
        </row>
        <row r="1547">
          <cell r="A1547" t="str">
            <v xml:space="preserve">USS2-UHC1A9KB128CP </v>
          </cell>
          <cell r="B1547" t="str">
            <v xml:space="preserve">UG WS U10/333, C3SB,128/9GB/CD </v>
          </cell>
          <cell r="C1547">
            <v>5866</v>
          </cell>
          <cell r="D1547" t="str">
            <v xml:space="preserve">H </v>
          </cell>
        </row>
        <row r="1548">
          <cell r="A1548" t="str">
            <v xml:space="preserve">VENBS-311-9999 </v>
          </cell>
          <cell r="B1548" t="str">
            <v xml:space="preserve">SW VX NFS EDITION MEDIA </v>
          </cell>
          <cell r="C1548">
            <v>195</v>
          </cell>
          <cell r="D1548" t="str">
            <v xml:space="preserve">D </v>
          </cell>
        </row>
        <row r="1549">
          <cell r="A1549" t="str">
            <v xml:space="preserve">VENIS-311-D999 </v>
          </cell>
          <cell r="B1549" t="str">
            <v xml:space="preserve">SW VX NFS EDITION TIER 1 </v>
          </cell>
          <cell r="C1549">
            <v>8673</v>
          </cell>
          <cell r="D1549" t="str">
            <v xml:space="preserve">B </v>
          </cell>
        </row>
        <row r="1550">
          <cell r="A1550" t="str">
            <v xml:space="preserve">VENIS-311-E999 </v>
          </cell>
          <cell r="B1550" t="str">
            <v xml:space="preserve">SW VX NFS EDITION TIER 3 </v>
          </cell>
          <cell r="C1550">
            <v>37233</v>
          </cell>
          <cell r="D1550" t="str">
            <v xml:space="preserve">B </v>
          </cell>
        </row>
        <row r="1551">
          <cell r="A1551" t="str">
            <v xml:space="preserve">VENIS-311-S999 </v>
          </cell>
          <cell r="B1551" t="str">
            <v xml:space="preserve">SW VX NFS EDITION TIER 4 </v>
          </cell>
          <cell r="C1551">
            <v>122913</v>
          </cell>
          <cell r="D1551" t="str">
            <v xml:space="preserve">B </v>
          </cell>
        </row>
        <row r="1552">
          <cell r="A1552" t="str">
            <v xml:space="preserve">VENIS-311-W999 </v>
          </cell>
          <cell r="B1552" t="str">
            <v xml:space="preserve">SW VX NFS EDITION TIER 2 </v>
          </cell>
          <cell r="C1552">
            <v>19733</v>
          </cell>
          <cell r="D1552" t="str">
            <v xml:space="preserve">B </v>
          </cell>
        </row>
        <row r="1553">
          <cell r="A1553" t="str">
            <v xml:space="preserve">VEOBS-311-9999 </v>
          </cell>
          <cell r="B1553" t="str">
            <v xml:space="preserve">SW VX ORACLE EDITION MEDIA </v>
          </cell>
          <cell r="C1553">
            <v>195</v>
          </cell>
          <cell r="D1553" t="str">
            <v xml:space="preserve">D </v>
          </cell>
        </row>
        <row r="1554">
          <cell r="A1554" t="str">
            <v xml:space="preserve">VEOIS-311-D999 </v>
          </cell>
          <cell r="B1554" t="str">
            <v xml:space="preserve">SW VX ORACLE EDITION TIER 1 </v>
          </cell>
          <cell r="C1554">
            <v>11060</v>
          </cell>
          <cell r="D1554" t="str">
            <v xml:space="preserve">B </v>
          </cell>
        </row>
        <row r="1555">
          <cell r="A1555" t="str">
            <v xml:space="preserve">VEOIS-311-E999 </v>
          </cell>
          <cell r="B1555" t="str">
            <v xml:space="preserve">SW VX ORACLE EDITION TIER 3 </v>
          </cell>
          <cell r="C1555">
            <v>49000</v>
          </cell>
          <cell r="D1555" t="str">
            <v xml:space="preserve">B </v>
          </cell>
        </row>
        <row r="1556">
          <cell r="A1556" t="str">
            <v xml:space="preserve">VEOIS-311-S999 </v>
          </cell>
          <cell r="B1556" t="str">
            <v xml:space="preserve">SW VX ORACLE EDITION TIER 4 </v>
          </cell>
          <cell r="C1556">
            <v>162400</v>
          </cell>
          <cell r="D1556" t="str">
            <v xml:space="preserve">B </v>
          </cell>
        </row>
        <row r="1557">
          <cell r="A1557" t="str">
            <v xml:space="preserve">VEOIS-311-W999 </v>
          </cell>
          <cell r="B1557" t="str">
            <v xml:space="preserve">SW VX ORACLE EDITION TIER 2 </v>
          </cell>
          <cell r="C1557">
            <v>26320</v>
          </cell>
          <cell r="D1557" t="str">
            <v xml:space="preserve">B </v>
          </cell>
        </row>
        <row r="1558">
          <cell r="A1558" t="str">
            <v xml:space="preserve">VEWBS-311-9999 </v>
          </cell>
          <cell r="B1558" t="str">
            <v xml:space="preserve">SW VX WEB EDITION MEDIA </v>
          </cell>
          <cell r="C1558">
            <v>195</v>
          </cell>
          <cell r="D1558" t="str">
            <v xml:space="preserve">D </v>
          </cell>
        </row>
        <row r="1559">
          <cell r="A1559" t="str">
            <v xml:space="preserve">VEWIS-311-D999 </v>
          </cell>
          <cell r="B1559" t="str">
            <v xml:space="preserve">SW VX WEB EDITION TIER 1 </v>
          </cell>
          <cell r="C1559">
            <v>7133</v>
          </cell>
          <cell r="D1559" t="str">
            <v xml:space="preserve">B </v>
          </cell>
        </row>
        <row r="1560">
          <cell r="A1560" t="str">
            <v xml:space="preserve">VEWIS-311-E999 </v>
          </cell>
          <cell r="B1560" t="str">
            <v xml:space="preserve">SW VX WEB EDITION TIER 3 </v>
          </cell>
          <cell r="C1560">
            <v>30933</v>
          </cell>
          <cell r="D1560" t="str">
            <v xml:space="preserve">B </v>
          </cell>
        </row>
        <row r="1561">
          <cell r="A1561" t="str">
            <v xml:space="preserve">VEWIS-311-S999 </v>
          </cell>
          <cell r="B1561" t="str">
            <v xml:space="preserve">SW VX WEB EDITION TIER 4 </v>
          </cell>
          <cell r="C1561">
            <v>102333</v>
          </cell>
          <cell r="D1561" t="str">
            <v xml:space="preserve">B </v>
          </cell>
        </row>
        <row r="1562">
          <cell r="A1562" t="str">
            <v xml:space="preserve">VEWIS-311-W999 </v>
          </cell>
          <cell r="B1562" t="str">
            <v xml:space="preserve">SW VX WEB EDITION TIER 2 </v>
          </cell>
          <cell r="C1562">
            <v>16653</v>
          </cell>
          <cell r="D1562" t="str">
            <v xml:space="preserve">B </v>
          </cell>
        </row>
        <row r="1563">
          <cell r="A1563" t="str">
            <v xml:space="preserve">VEYBS-311-9999 </v>
          </cell>
          <cell r="B1563" t="str">
            <v xml:space="preserve">Veritas SYBASE Edition Media </v>
          </cell>
          <cell r="C1563">
            <v>195</v>
          </cell>
          <cell r="D1563" t="str">
            <v xml:space="preserve">D </v>
          </cell>
        </row>
        <row r="1564">
          <cell r="A1564" t="str">
            <v xml:space="preserve">VEYIS-311-D999 </v>
          </cell>
          <cell r="B1564" t="str">
            <v xml:space="preserve">Veritas SYBASE Edition Tier 1 </v>
          </cell>
          <cell r="C1564">
            <v>8953</v>
          </cell>
          <cell r="D1564" t="str">
            <v xml:space="preserve">B </v>
          </cell>
        </row>
        <row r="1565">
          <cell r="A1565" t="str">
            <v xml:space="preserve">VEYIS-311-E999 </v>
          </cell>
          <cell r="B1565" t="str">
            <v>Veritas SYBASE Edition Tier 3</v>
          </cell>
          <cell r="C1565">
            <v>38633</v>
          </cell>
          <cell r="D1565" t="str">
            <v xml:space="preserve">B </v>
          </cell>
        </row>
        <row r="1566">
          <cell r="A1566" t="str">
            <v xml:space="preserve">VEYIS-311-S999 </v>
          </cell>
          <cell r="B1566" t="str">
            <v>Veritas SYBASE Edition Tier 4</v>
          </cell>
          <cell r="C1566">
            <v>128093</v>
          </cell>
          <cell r="D1566" t="str">
            <v xml:space="preserve">B </v>
          </cell>
        </row>
        <row r="1567">
          <cell r="A1567" t="str">
            <v xml:space="preserve">VEYIS 311-W999 </v>
          </cell>
          <cell r="B1567" t="str">
            <v>Veritas SYBASE Edition Tier 2</v>
          </cell>
          <cell r="C1567">
            <v>20853</v>
          </cell>
          <cell r="D1567" t="str">
            <v xml:space="preserve">B </v>
          </cell>
        </row>
        <row r="1568">
          <cell r="A1568" t="str">
            <v xml:space="preserve">VFS9S-330-D999 </v>
          </cell>
          <cell r="B1568" t="str">
            <v>VERITAS FS 3.3 DEP SVR, LIC</v>
          </cell>
          <cell r="C1568">
            <v>9793</v>
          </cell>
          <cell r="D1568" t="str">
            <v xml:space="preserve">B </v>
          </cell>
        </row>
        <row r="1569">
          <cell r="A1569" t="str">
            <v xml:space="preserve">VFS9S-330-D9U9 </v>
          </cell>
          <cell r="B1569" t="str">
            <v>UG VERITAS FS 3.3 DEP SVR, LIC</v>
          </cell>
          <cell r="C1569">
            <v>2422</v>
          </cell>
          <cell r="D1569" t="str">
            <v xml:space="preserve">B </v>
          </cell>
        </row>
        <row r="1570">
          <cell r="A1570" t="str">
            <v xml:space="preserve">VFS9S-330-E999 </v>
          </cell>
          <cell r="B1570" t="str">
            <v>VERITAS FS 3.3 EX000, LIC</v>
          </cell>
          <cell r="C1570">
            <v>18193</v>
          </cell>
          <cell r="D1570" t="str">
            <v xml:space="preserve">B </v>
          </cell>
        </row>
        <row r="1571">
          <cell r="A1571" t="str">
            <v xml:space="preserve">VFS9S-330-E9U9 </v>
          </cell>
          <cell r="B1571" t="str">
            <v>UG VERITAS FS 3.3 EXX00, LIC</v>
          </cell>
          <cell r="C1571">
            <v>4550</v>
          </cell>
          <cell r="D1571" t="str">
            <v xml:space="preserve">B </v>
          </cell>
        </row>
        <row r="1572">
          <cell r="A1572" t="str">
            <v xml:space="preserve">VFS9S-330-R999 </v>
          </cell>
          <cell r="B1572" t="str">
            <v>VERIITAS FS 3.3, CD DOC</v>
          </cell>
          <cell r="C1572">
            <v>140</v>
          </cell>
          <cell r="D1572" t="str">
            <v xml:space="preserve">D </v>
          </cell>
        </row>
        <row r="1573">
          <cell r="A1573" t="str">
            <v xml:space="preserve">VFS9S-330-S999 </v>
          </cell>
          <cell r="B1573" t="str">
            <v>VERITAS FS 3.3 E10000, LIC</v>
          </cell>
          <cell r="C1573">
            <v>60193</v>
          </cell>
          <cell r="D1573" t="str">
            <v xml:space="preserve">B </v>
          </cell>
        </row>
        <row r="1574">
          <cell r="A1574" t="str">
            <v xml:space="preserve">VFS9S-330-S9U9 </v>
          </cell>
          <cell r="B1574" t="str">
            <v xml:space="preserve">UG VERITAS FS 3.3 E10000, LIC </v>
          </cell>
          <cell r="C1574">
            <v>14000</v>
          </cell>
          <cell r="D1574" t="str">
            <v xml:space="preserve">B </v>
          </cell>
        </row>
        <row r="1575">
          <cell r="A1575" t="str">
            <v xml:space="preserve">VFS9S-330-W999 </v>
          </cell>
          <cell r="B1575" t="str">
            <v>VERITAS FS 3.2 WS+WGS, LIC</v>
          </cell>
          <cell r="C1575">
            <v>4193</v>
          </cell>
          <cell r="D1575" t="str">
            <v xml:space="preserve">B </v>
          </cell>
        </row>
        <row r="1576">
          <cell r="A1576" t="str">
            <v xml:space="preserve">VFS9S-330-W9U9 </v>
          </cell>
          <cell r="B1576" t="str">
            <v>UG VERITAS FS 3.3 DWS&amp;WGS, LIC</v>
          </cell>
          <cell r="C1576">
            <v>1050</v>
          </cell>
          <cell r="D1576" t="str">
            <v xml:space="preserve">B </v>
          </cell>
        </row>
        <row r="1577">
          <cell r="A1577" t="str">
            <v xml:space="preserve">VFSTS-311-9999 </v>
          </cell>
          <cell r="B1577" t="str">
            <v xml:space="preserve">VERITAS VM 3.1.1 MEDIA &amp; DOC </v>
          </cell>
          <cell r="C1577">
            <v>210</v>
          </cell>
          <cell r="D1577" t="str">
            <v xml:space="preserve">B </v>
          </cell>
        </row>
        <row r="1578">
          <cell r="A1578" t="str">
            <v xml:space="preserve">VHSM9-311-9999 </v>
          </cell>
          <cell r="B1578" t="str">
            <v xml:space="preserve">SW HSM 3.1.1 UNIX MEDIA &amp; DOC </v>
          </cell>
          <cell r="C1578">
            <v>130</v>
          </cell>
          <cell r="D1578" t="str">
            <v xml:space="preserve">D </v>
          </cell>
        </row>
        <row r="1579">
          <cell r="A1579" t="str">
            <v xml:space="preserve">VMR9S-260-D999 </v>
          </cell>
          <cell r="B1579" t="str">
            <v>SW SVM 2.6 DEPARTMENT SRVR RTU</v>
          </cell>
          <cell r="C1579">
            <v>9793</v>
          </cell>
          <cell r="D1579" t="str">
            <v xml:space="preserve">B </v>
          </cell>
        </row>
        <row r="1580">
          <cell r="A1580" t="str">
            <v xml:space="preserve">VMR9S-260-D9U9 </v>
          </cell>
          <cell r="B1580" t="str">
            <v xml:space="preserve">SW SVM 2.6 DEP SRVR RTU UPG </v>
          </cell>
          <cell r="C1580">
            <v>2422</v>
          </cell>
          <cell r="D1580" t="str">
            <v xml:space="preserve">B </v>
          </cell>
        </row>
        <row r="1581">
          <cell r="A1581" t="str">
            <v xml:space="preserve">VMR9S-260-E999 </v>
          </cell>
          <cell r="B1581" t="str">
            <v xml:space="preserve">SW SVM 2.6 ENTERPRISE SRVR RTU </v>
          </cell>
          <cell r="C1581">
            <v>18193</v>
          </cell>
          <cell r="D1581" t="str">
            <v xml:space="preserve">B </v>
          </cell>
        </row>
        <row r="1582">
          <cell r="A1582" t="str">
            <v xml:space="preserve">VMR9S-260-E9U9 </v>
          </cell>
          <cell r="B1582" t="str">
            <v xml:space="preserve">SW SVM 2.6 ENTRPR SRVR RTU UPG </v>
          </cell>
          <cell r="C1582">
            <v>4550</v>
          </cell>
          <cell r="D1582" t="str">
            <v xml:space="preserve">B </v>
          </cell>
        </row>
        <row r="1583">
          <cell r="A1583" t="str">
            <v xml:space="preserve">VMR9S-260-R999 </v>
          </cell>
          <cell r="B1583" t="str">
            <v xml:space="preserve">SW SVM 2.6 MEDIA DOCUMENTATION </v>
          </cell>
          <cell r="C1583">
            <v>140</v>
          </cell>
          <cell r="D1583" t="str">
            <v xml:space="preserve">D </v>
          </cell>
        </row>
        <row r="1584">
          <cell r="A1584" t="str">
            <v xml:space="preserve">VMR9S-260-R9U9 </v>
          </cell>
          <cell r="B1584" t="str">
            <v xml:space="preserve">SW SVM 2.6 SSA/A5000 UP CD/DOC </v>
          </cell>
          <cell r="C1584">
            <v>560</v>
          </cell>
          <cell r="D1584" t="str">
            <v xml:space="preserve">B </v>
          </cell>
        </row>
        <row r="1585">
          <cell r="A1585" t="str">
            <v xml:space="preserve">VMR9S-260-S999 </v>
          </cell>
          <cell r="B1585" t="str">
            <v xml:space="preserve">SW SVM 2.6 E10000 SRVR RTU </v>
          </cell>
          <cell r="C1585">
            <v>60193</v>
          </cell>
          <cell r="D1585" t="str">
            <v xml:space="preserve">B </v>
          </cell>
        </row>
        <row r="1586">
          <cell r="A1586" t="str">
            <v xml:space="preserve">VMR9S-260-S9U9 </v>
          </cell>
          <cell r="B1586" t="str">
            <v xml:space="preserve">SW SVM 2.6 E10000 SRVR RTU UPG </v>
          </cell>
          <cell r="C1586">
            <v>14000</v>
          </cell>
          <cell r="D1586" t="str">
            <v xml:space="preserve">B </v>
          </cell>
        </row>
        <row r="1587">
          <cell r="A1587" t="str">
            <v xml:space="preserve">VMR9S-260-W999 </v>
          </cell>
          <cell r="B1587" t="str">
            <v xml:space="preserve">SW SVM 2.6 WS AND WG SRVR RTU </v>
          </cell>
          <cell r="C1587">
            <v>4193</v>
          </cell>
          <cell r="D1587" t="str">
            <v xml:space="preserve">B </v>
          </cell>
        </row>
        <row r="1588">
          <cell r="A1588" t="str">
            <v xml:space="preserve">VMR9S-260-W9U9 </v>
          </cell>
          <cell r="B1588" t="str">
            <v xml:space="preserve">SW SVM 2.6 WS &amp; WS SVR RTU UPG </v>
          </cell>
          <cell r="C1588">
            <v>1050</v>
          </cell>
          <cell r="D1588" t="str">
            <v xml:space="preserve">B </v>
          </cell>
        </row>
        <row r="1589">
          <cell r="A1589" t="str">
            <v xml:space="preserve">VMS9S-260-D999 </v>
          </cell>
          <cell r="B1589" t="str">
            <v xml:space="preserve">SW SVM 2.6 DEPRTMT SRV ADD RTU </v>
          </cell>
          <cell r="C1589">
            <v>5782</v>
          </cell>
          <cell r="D1589" t="str">
            <v xml:space="preserve">B </v>
          </cell>
        </row>
        <row r="1590">
          <cell r="A1590" t="str">
            <v xml:space="preserve">VMS9S-260-E999 </v>
          </cell>
          <cell r="B1590" t="str">
            <v xml:space="preserve">SW SVM 2.6 ENTRPRS SRV ADD RTU </v>
          </cell>
          <cell r="C1590">
            <v>10822</v>
          </cell>
          <cell r="D1590" t="str">
            <v xml:space="preserve">B </v>
          </cell>
        </row>
        <row r="1591">
          <cell r="A1591" t="str">
            <v xml:space="preserve">VMS9S-260-R999 </v>
          </cell>
          <cell r="B1591" t="str">
            <v xml:space="preserve">SW SVM 2.6 FOR A5000S </v>
          </cell>
          <cell r="C1591">
            <v>0</v>
          </cell>
          <cell r="D1591" t="str">
            <v xml:space="preserve">D </v>
          </cell>
        </row>
        <row r="1592">
          <cell r="A1592" t="str">
            <v xml:space="preserve">VMS9S-260-S999 </v>
          </cell>
          <cell r="B1592" t="str">
            <v xml:space="preserve">SW SVM 2.6 E10000 SRV ADD RTU </v>
          </cell>
          <cell r="C1592">
            <v>36302</v>
          </cell>
          <cell r="D1592" t="str">
            <v xml:space="preserve">B </v>
          </cell>
        </row>
        <row r="1593">
          <cell r="A1593" t="str">
            <v xml:space="preserve">VMS9S-260-W999 </v>
          </cell>
          <cell r="B1593" t="str">
            <v xml:space="preserve">SW SVM 2.6 WS &amp; WG SRV ADD RTU </v>
          </cell>
          <cell r="C1593">
            <v>2562</v>
          </cell>
          <cell r="D1593" t="str">
            <v xml:space="preserve">B </v>
          </cell>
        </row>
        <row r="1594">
          <cell r="A1594" t="str">
            <v xml:space="preserve">VNB9N-311-9999 </v>
          </cell>
          <cell r="B1594" t="str">
            <v xml:space="preserve">SW NBU 3.1.1 NT SERVER RTU </v>
          </cell>
          <cell r="C1594">
            <v>5593</v>
          </cell>
          <cell r="D1594" t="str">
            <v xml:space="preserve">B </v>
          </cell>
        </row>
        <row r="1595">
          <cell r="A1595" t="str">
            <v xml:space="preserve">VNB9N-311-D999 </v>
          </cell>
          <cell r="B1595" t="str">
            <v xml:space="preserve">SW NBU 3.1.1 DB TIER 0 RTU </v>
          </cell>
          <cell r="C1595">
            <v>1400</v>
          </cell>
          <cell r="D1595" t="str">
            <v xml:space="preserve">B </v>
          </cell>
        </row>
        <row r="1596">
          <cell r="A1596" t="str">
            <v xml:space="preserve">VNB9N-311-W999 </v>
          </cell>
          <cell r="B1596" t="str">
            <v xml:space="preserve">SW NBU 3.1.1 DB TIER 2 RTU </v>
          </cell>
          <cell r="C1596">
            <v>3500</v>
          </cell>
          <cell r="D1596" t="str">
            <v xml:space="preserve">B </v>
          </cell>
        </row>
        <row r="1597">
          <cell r="A1597" t="str">
            <v xml:space="preserve">VNB9S-311-9999 </v>
          </cell>
          <cell r="B1597" t="str">
            <v xml:space="preserve">SW NBU 3.1.1 UNIX MEDIA &amp; DOC </v>
          </cell>
          <cell r="C1597">
            <v>260</v>
          </cell>
          <cell r="D1597" t="str">
            <v xml:space="preserve">D </v>
          </cell>
        </row>
        <row r="1598">
          <cell r="A1598" t="str">
            <v>VNBCS-999-D999</v>
          </cell>
          <cell r="B1598" t="str">
            <v>SW NBU &amp; Storage Migrator(HSM)</v>
          </cell>
          <cell r="C1598">
            <v>980</v>
          </cell>
          <cell r="D1598" t="str">
            <v xml:space="preserve">D </v>
          </cell>
        </row>
        <row r="1599">
          <cell r="A1599" t="str">
            <v xml:space="preserve">VNBI9-311-9999 </v>
          </cell>
          <cell r="B1599" t="str">
            <v xml:space="preserve">SW NBU 3.1.1 VMS Media, Doc </v>
          </cell>
          <cell r="C1599">
            <v>52</v>
          </cell>
          <cell r="D1599" t="str">
            <v xml:space="preserve">D </v>
          </cell>
        </row>
        <row r="1600">
          <cell r="A1600" t="str">
            <v xml:space="preserve">VNBSS-320-9999 </v>
          </cell>
          <cell r="B1600" t="str">
            <v xml:space="preserve">SW NBU 3.2.0 Solaris Media kit,Doc </v>
          </cell>
          <cell r="C1600">
            <v>280</v>
          </cell>
          <cell r="D1600" t="str">
            <v xml:space="preserve">B </v>
          </cell>
        </row>
        <row r="1601">
          <cell r="A1601" t="str">
            <v xml:space="preserve">VNBSS-999-9999 </v>
          </cell>
          <cell r="B1601" t="str">
            <v xml:space="preserve">SW NBU 3.2.0 Lic Solaris,Unix,RTU </v>
          </cell>
          <cell r="C1601">
            <v>11900</v>
          </cell>
          <cell r="D1601" t="str">
            <v xml:space="preserve">B </v>
          </cell>
        </row>
        <row r="1602">
          <cell r="A1602" t="str">
            <v xml:space="preserve">VNARS-999-D999 </v>
          </cell>
          <cell r="B1602" t="str">
            <v>SW NBU 3.2.0 Robotic Support NBU,Tier 2</v>
          </cell>
          <cell r="C1602">
            <v>13300</v>
          </cell>
          <cell r="D1602" t="str">
            <v xml:space="preserve">B </v>
          </cell>
        </row>
        <row r="1603">
          <cell r="A1603" t="str">
            <v xml:space="preserve">VNBDS-320-9999 </v>
          </cell>
          <cell r="B1603" t="str">
            <v xml:space="preserve">SW NBU 3.2.0 UNIX Database </v>
          </cell>
          <cell r="C1603">
            <v>140</v>
          </cell>
          <cell r="D1603" t="str">
            <v xml:space="preserve">D </v>
          </cell>
        </row>
        <row r="1604">
          <cell r="A1604" t="str">
            <v xml:space="preserve">VNBDS-999-E999 </v>
          </cell>
          <cell r="B1604" t="str">
            <v>SW NBU 3.2.0 Extension License</v>
          </cell>
          <cell r="C1604">
            <v>14000</v>
          </cell>
          <cell r="D1604" t="str">
            <v xml:space="preserve">D </v>
          </cell>
        </row>
        <row r="1605">
          <cell r="A1605" t="str">
            <v xml:space="preserve">VNBIN-311-9999 </v>
          </cell>
          <cell r="B1605" t="str">
            <v xml:space="preserve">SW NBU 3.1.1 NT MEDIA &amp; DOC </v>
          </cell>
          <cell r="C1605">
            <v>130</v>
          </cell>
          <cell r="D1605" t="str">
            <v xml:space="preserve">D </v>
          </cell>
        </row>
        <row r="1606">
          <cell r="A1606" t="str">
            <v xml:space="preserve">VNBMN-311-9999 </v>
          </cell>
          <cell r="B1606" t="str">
            <v xml:space="preserve">SW NBU 3.1.1 SQL/EX MEDIA, DOC </v>
          </cell>
          <cell r="C1606">
            <v>59</v>
          </cell>
          <cell r="D1606" t="str">
            <v xml:space="preserve">D </v>
          </cell>
        </row>
        <row r="1607">
          <cell r="A1607" t="str">
            <v xml:space="preserve">VNEIS-320-9999 </v>
          </cell>
          <cell r="B1607" t="str">
            <v xml:space="preserve">SW NBU International client Encryp. </v>
          </cell>
          <cell r="C1607">
            <v>63</v>
          </cell>
          <cell r="D1607" t="str">
            <v xml:space="preserve">D </v>
          </cell>
        </row>
        <row r="1608">
          <cell r="A1608" t="str">
            <v xml:space="preserve">VNM9S-311-9999 </v>
          </cell>
          <cell r="B1608" t="str">
            <v xml:space="preserve">SW NBU 3.1.1 GDM Media Kit </v>
          </cell>
          <cell r="C1608">
            <v>119</v>
          </cell>
          <cell r="D1608" t="str">
            <v xml:space="preserve">D </v>
          </cell>
        </row>
        <row r="1609">
          <cell r="A1609" t="str">
            <v xml:space="preserve">VNMIS-311-9999 </v>
          </cell>
          <cell r="B1609" t="str">
            <v xml:space="preserve">SW NBU 3.1.1 GDM MOM RTU </v>
          </cell>
          <cell r="C1609">
            <v>7000</v>
          </cell>
          <cell r="D1609" t="str">
            <v xml:space="preserve">B </v>
          </cell>
        </row>
        <row r="1610">
          <cell r="A1610" t="str">
            <v xml:space="preserve">VNMIS-311-D999 </v>
          </cell>
          <cell r="B1610" t="str">
            <v xml:space="preserve">SW NBU 3.1.1 GDM Tier 1 </v>
          </cell>
          <cell r="C1610">
            <v>2100</v>
          </cell>
          <cell r="D1610" t="str">
            <v xml:space="preserve">B </v>
          </cell>
        </row>
        <row r="1611">
          <cell r="A1611" t="str">
            <v xml:space="preserve">VNMIS-311-E999 </v>
          </cell>
          <cell r="B1611" t="str">
            <v xml:space="preserve">SW NBU 3.1.1 GDM Tier 3 </v>
          </cell>
          <cell r="C1611">
            <v>3500</v>
          </cell>
          <cell r="D1611" t="str">
            <v xml:space="preserve">B </v>
          </cell>
        </row>
        <row r="1612">
          <cell r="A1612" t="str">
            <v xml:space="preserve">VNMIS-311-S999 </v>
          </cell>
          <cell r="B1612" t="str">
            <v xml:space="preserve">SW NBU 3.1.1 GDM Tier 4 </v>
          </cell>
          <cell r="C1612">
            <v>4200</v>
          </cell>
          <cell r="D1612" t="str">
            <v xml:space="preserve">B </v>
          </cell>
        </row>
        <row r="1613">
          <cell r="A1613" t="str">
            <v xml:space="preserve">VNMIS-311-W999 </v>
          </cell>
          <cell r="B1613" t="str">
            <v xml:space="preserve">SW NBU 3.1.1 GDM Tier 2 </v>
          </cell>
          <cell r="C1613">
            <v>2800</v>
          </cell>
          <cell r="D1613" t="str">
            <v xml:space="preserve">B </v>
          </cell>
        </row>
        <row r="1614">
          <cell r="A1614" t="str">
            <v xml:space="preserve">VNR99-311-D999 </v>
          </cell>
          <cell r="B1614" t="str">
            <v xml:space="preserve">SW NBU Add Robot Tier 2 RTU </v>
          </cell>
          <cell r="C1614">
            <v>5320</v>
          </cell>
          <cell r="D1614" t="str">
            <v xml:space="preserve">B </v>
          </cell>
        </row>
        <row r="1615">
          <cell r="A1615" t="str">
            <v xml:space="preserve">VNR99-311-E999 </v>
          </cell>
          <cell r="B1615" t="str">
            <v xml:space="preserve">SW NBU Add Robot Tier 4 RTU </v>
          </cell>
          <cell r="C1615">
            <v>14000</v>
          </cell>
          <cell r="D1615" t="str">
            <v xml:space="preserve">B </v>
          </cell>
        </row>
        <row r="1616">
          <cell r="A1616" t="str">
            <v xml:space="preserve">VNR99-311-R999 </v>
          </cell>
          <cell r="B1616" t="str">
            <v xml:space="preserve">SW NBU Add Robot Tier 1 RTU </v>
          </cell>
          <cell r="C1616">
            <v>2240</v>
          </cell>
          <cell r="D1616" t="str">
            <v xml:space="preserve">B </v>
          </cell>
        </row>
        <row r="1617">
          <cell r="A1617" t="str">
            <v xml:space="preserve">VNR99-311-W999 </v>
          </cell>
          <cell r="B1617" t="str">
            <v xml:space="preserve">SW NBU Add Robot Tier 3 RTU </v>
          </cell>
          <cell r="C1617">
            <v>9520</v>
          </cell>
          <cell r="D1617" t="str">
            <v xml:space="preserve">B </v>
          </cell>
        </row>
        <row r="1618">
          <cell r="A1618" t="str">
            <v xml:space="preserve">VT-8.0.1-P </v>
          </cell>
          <cell r="B1618" t="str">
            <v xml:space="preserve">SUNLINK VT 8.0.1, CD DOC LI </v>
          </cell>
          <cell r="C1618">
            <v>2793</v>
          </cell>
          <cell r="D1618" t="str">
            <v xml:space="preserve">B </v>
          </cell>
        </row>
        <row r="1619">
          <cell r="A1619" t="str">
            <v>VVMGS-999-S999</v>
          </cell>
          <cell r="B1619" t="str">
            <v>Veritas Volume Manager3.1 for E10K</v>
          </cell>
          <cell r="C1619">
            <v>60193</v>
          </cell>
          <cell r="D1619" t="str">
            <v xml:space="preserve">B </v>
          </cell>
        </row>
        <row r="1620">
          <cell r="A1620" t="str">
            <v xml:space="preserve">VW1II-500-T9T9 </v>
          </cell>
          <cell r="B1620" t="str">
            <v xml:space="preserve">VIS WKSHOP C++ 5.0 TRDUP Intel </v>
          </cell>
          <cell r="C1620">
            <v>3920</v>
          </cell>
          <cell r="D1620" t="str">
            <v xml:space="preserve">B </v>
          </cell>
        </row>
        <row r="1621">
          <cell r="A1621" t="str">
            <v xml:space="preserve">VW1IS-500-T9T9 </v>
          </cell>
          <cell r="B1621" t="str">
            <v xml:space="preserve">VIS WKSHOP C++ 5.0 TRDUP SPARC </v>
          </cell>
          <cell r="C1621">
            <v>3920</v>
          </cell>
          <cell r="D1621" t="str">
            <v xml:space="preserve">B </v>
          </cell>
        </row>
        <row r="1622">
          <cell r="A1622" t="str">
            <v xml:space="preserve">VW2II-500-T9T9 </v>
          </cell>
          <cell r="B1622" t="str">
            <v xml:space="preserve">VIS WKSHOP C++ 5.0 TRDUP Intel </v>
          </cell>
          <cell r="C1622">
            <v>2940</v>
          </cell>
          <cell r="D1622" t="str">
            <v xml:space="preserve">B </v>
          </cell>
        </row>
        <row r="1623">
          <cell r="A1623" t="str">
            <v xml:space="preserve">VW2IS-500-T9T9 </v>
          </cell>
          <cell r="B1623" t="str">
            <v xml:space="preserve">VIS WKSHOP C++ 5.0 TRDUP SPARC </v>
          </cell>
          <cell r="C1623">
            <v>2940</v>
          </cell>
          <cell r="D1623" t="str">
            <v xml:space="preserve">B </v>
          </cell>
        </row>
        <row r="1624">
          <cell r="A1624" t="str">
            <v xml:space="preserve">VWC-3.0-45-P1 </v>
          </cell>
          <cell r="B1624" t="str">
            <v xml:space="preserve">KOREAN VWC C++ 3.0, CD DOC LI </v>
          </cell>
          <cell r="C1624">
            <v>5453</v>
          </cell>
          <cell r="D1624" t="str">
            <v xml:space="preserve">B </v>
          </cell>
        </row>
        <row r="1625">
          <cell r="A1625" t="str">
            <v xml:space="preserve">VWC-3.0-45-P10 </v>
          </cell>
          <cell r="B1625" t="str">
            <v xml:space="preserve">KOREAN VWC C++ 3.0,CD DOC 10LI </v>
          </cell>
          <cell r="C1625">
            <v>42140</v>
          </cell>
          <cell r="D1625" t="str">
            <v xml:space="preserve">B </v>
          </cell>
        </row>
        <row r="1626">
          <cell r="A1626" t="str">
            <v xml:space="preserve">VWC-3.0-D </v>
          </cell>
          <cell r="B1626" t="str">
            <v xml:space="preserve">VISUAL WS C++ 3.0, DOC </v>
          </cell>
          <cell r="C1626">
            <v>560</v>
          </cell>
          <cell r="D1626" t="str">
            <v xml:space="preserve">B </v>
          </cell>
        </row>
        <row r="1627">
          <cell r="A1627" t="str">
            <v xml:space="preserve">VWC-3.0-S </v>
          </cell>
          <cell r="B1627" t="str">
            <v xml:space="preserve">VISUAL WS C++ 3.0, CD DOC LI </v>
          </cell>
          <cell r="C1627">
            <v>4893</v>
          </cell>
          <cell r="D1627" t="str">
            <v xml:space="preserve">B </v>
          </cell>
        </row>
        <row r="1628">
          <cell r="A1628" t="str">
            <v xml:space="preserve">VWC-3.0-S10 </v>
          </cell>
          <cell r="B1628" t="str">
            <v xml:space="preserve">VISUAL WS C++ 3.0,CD DOC 10LIC </v>
          </cell>
          <cell r="C1628">
            <v>41580</v>
          </cell>
          <cell r="D1628" t="str">
            <v xml:space="preserve">B </v>
          </cell>
        </row>
        <row r="1629">
          <cell r="A1629" t="str">
            <v xml:space="preserve">VWC-3.0-SFU </v>
          </cell>
          <cell r="B1629" t="str">
            <v xml:space="preserve">UG TO VWS C++ 3.0 PE FLOAT-LIC </v>
          </cell>
          <cell r="C1629">
            <v>2233</v>
          </cell>
          <cell r="D1629" t="str">
            <v xml:space="preserve">B </v>
          </cell>
        </row>
        <row r="1630">
          <cell r="A1630" t="str">
            <v xml:space="preserve">VWC-3.0-SN </v>
          </cell>
          <cell r="B1630" t="str">
            <v xml:space="preserve">VISUAL WS C++ 3.0, PERSNL ED </v>
          </cell>
          <cell r="C1630">
            <v>2793</v>
          </cell>
          <cell r="D1630" t="str">
            <v xml:space="preserve">B </v>
          </cell>
        </row>
        <row r="1631">
          <cell r="A1631" t="str">
            <v xml:space="preserve">VWC-3.0-SU </v>
          </cell>
          <cell r="B1631" t="str">
            <v xml:space="preserve">UG VIS. WS C++ 3.0, CD DOC LIC </v>
          </cell>
          <cell r="C1631">
            <v>1470</v>
          </cell>
          <cell r="D1631" t="str">
            <v xml:space="preserve">B </v>
          </cell>
        </row>
        <row r="1632">
          <cell r="A1632" t="str">
            <v xml:space="preserve">VWPII-500-T999 </v>
          </cell>
          <cell r="B1632" t="str">
            <v xml:space="preserve">Vis WS C++ 5.0 Per. Ed. Intel </v>
          </cell>
          <cell r="C1632">
            <v>2793</v>
          </cell>
          <cell r="D1632" t="str">
            <v xml:space="preserve">B </v>
          </cell>
        </row>
        <row r="1633">
          <cell r="A1633" t="str">
            <v xml:space="preserve">VWPII-500-T9T9 </v>
          </cell>
          <cell r="B1633" t="str">
            <v xml:space="preserve">VIS WKSHOP C++ 5.0 TRDUP Intel </v>
          </cell>
          <cell r="C1633">
            <v>2240</v>
          </cell>
          <cell r="D1633" t="str">
            <v xml:space="preserve">B </v>
          </cell>
        </row>
        <row r="1634">
          <cell r="A1634" t="str">
            <v xml:space="preserve">VWPIS-500-T999 </v>
          </cell>
          <cell r="B1634" t="str">
            <v xml:space="preserve">Vis WS C++ 5.0 Per. Ed. SPARC </v>
          </cell>
          <cell r="C1634">
            <v>2793</v>
          </cell>
          <cell r="D1634" t="str">
            <v xml:space="preserve">B </v>
          </cell>
        </row>
        <row r="1635">
          <cell r="A1635" t="str">
            <v xml:space="preserve">VWPIS-500-T9T9 </v>
          </cell>
          <cell r="B1635" t="str">
            <v xml:space="preserve">VIS WKSHOP C++ 5.0 TRDUP SPARC </v>
          </cell>
          <cell r="C1635">
            <v>2240</v>
          </cell>
          <cell r="D1635" t="str">
            <v xml:space="preserve">B </v>
          </cell>
        </row>
        <row r="1636">
          <cell r="A1636" t="str">
            <v xml:space="preserve">VWPIS-500-T9U9 </v>
          </cell>
          <cell r="B1636" t="str">
            <v xml:space="preserve">VIS WKSHOP C++ 5.0 UPGDS SPARC </v>
          </cell>
          <cell r="C1636">
            <v>840</v>
          </cell>
          <cell r="D1636" t="str">
            <v xml:space="preserve">B </v>
          </cell>
        </row>
        <row r="1637">
          <cell r="A1637" t="str">
            <v xml:space="preserve">VWSCI-500-TG99 </v>
          </cell>
          <cell r="B1637" t="str">
            <v xml:space="preserve">VIS WKSHOP C++ 5.0 GOLD Intel </v>
          </cell>
          <cell r="C1637">
            <v>293580</v>
          </cell>
          <cell r="D1637" t="str">
            <v xml:space="preserve">B </v>
          </cell>
        </row>
        <row r="1638">
          <cell r="A1638" t="str">
            <v xml:space="preserve">VWSCS-500-TG99 </v>
          </cell>
          <cell r="B1638" t="str">
            <v xml:space="preserve">VIS WKSHOP C++ 5.0 GOLD SPARC </v>
          </cell>
          <cell r="C1638">
            <v>293580</v>
          </cell>
          <cell r="D1638" t="str">
            <v xml:space="preserve">B </v>
          </cell>
        </row>
        <row r="1639">
          <cell r="A1639" t="str">
            <v xml:space="preserve">VWSD9-500-T999 </v>
          </cell>
          <cell r="B1639" t="str">
            <v xml:space="preserve">VWS C++ 5.0 Doc Set </v>
          </cell>
          <cell r="C1639">
            <v>560</v>
          </cell>
          <cell r="D1639" t="str">
            <v xml:space="preserve">B </v>
          </cell>
        </row>
        <row r="1640">
          <cell r="A1640" t="str">
            <v xml:space="preserve">VWSEI-500-TG99 </v>
          </cell>
          <cell r="B1640" t="str">
            <v xml:space="preserve">VIS WKSHOP C++ 5.0 GOLD Intel </v>
          </cell>
          <cell r="C1640">
            <v>646100</v>
          </cell>
          <cell r="D1640" t="str">
            <v xml:space="preserve">B </v>
          </cell>
        </row>
        <row r="1641">
          <cell r="A1641" t="str">
            <v xml:space="preserve">VWSES-500-TG99 </v>
          </cell>
          <cell r="B1641" t="str">
            <v xml:space="preserve">VIS WKSHOP C++ 5.0 GOLD SPARC </v>
          </cell>
          <cell r="C1641">
            <v>646100</v>
          </cell>
          <cell r="D1641" t="str">
            <v xml:space="preserve">B </v>
          </cell>
        </row>
        <row r="1642">
          <cell r="A1642" t="str">
            <v xml:space="preserve">VWSII-500-T999 </v>
          </cell>
          <cell r="B1642" t="str">
            <v xml:space="preserve">Vis WS C++ 5.0 one-user Intel </v>
          </cell>
          <cell r="C1642">
            <v>4893</v>
          </cell>
          <cell r="D1642" t="str">
            <v xml:space="preserve">B </v>
          </cell>
        </row>
        <row r="1643">
          <cell r="A1643" t="str">
            <v xml:space="preserve">VWSII-500-T9U9 </v>
          </cell>
          <cell r="B1643" t="str">
            <v xml:space="preserve">VIS WKSHOP C++ 5.0 UPGDS Intel </v>
          </cell>
          <cell r="C1643">
            <v>1470</v>
          </cell>
          <cell r="D1643" t="str">
            <v xml:space="preserve">B </v>
          </cell>
        </row>
        <row r="1644">
          <cell r="A1644" t="str">
            <v xml:space="preserve">VWSII-500-TG99 </v>
          </cell>
          <cell r="B1644" t="str">
            <v xml:space="preserve">VIS WKSHOP C++ 5.0 GOLD Intel </v>
          </cell>
          <cell r="C1644">
            <v>4893</v>
          </cell>
          <cell r="D1644" t="str">
            <v xml:space="preserve">B </v>
          </cell>
        </row>
        <row r="1645">
          <cell r="A1645" t="str">
            <v xml:space="preserve">VWSIS-500-T999 </v>
          </cell>
          <cell r="B1645" t="str">
            <v xml:space="preserve">Visual WS C++ 5.0 1-user SPARC </v>
          </cell>
          <cell r="C1645">
            <v>4893</v>
          </cell>
          <cell r="D1645" t="str">
            <v xml:space="preserve">B </v>
          </cell>
        </row>
        <row r="1646">
          <cell r="A1646" t="str">
            <v xml:space="preserve">VWSIS-500-T9U9 </v>
          </cell>
          <cell r="B1646" t="str">
            <v xml:space="preserve">VIS WKSHOP C++ 5.0 UPGDS SPARC </v>
          </cell>
          <cell r="C1646">
            <v>1470</v>
          </cell>
          <cell r="D1646" t="str">
            <v xml:space="preserve">B </v>
          </cell>
        </row>
        <row r="1647">
          <cell r="A1647" t="str">
            <v xml:space="preserve">VWSIS-500-TG99 </v>
          </cell>
          <cell r="B1647" t="str">
            <v xml:space="preserve">VIS WKSHOP C++ 5.0 GOLD SPARC </v>
          </cell>
          <cell r="C1647">
            <v>4893</v>
          </cell>
          <cell r="D1647" t="str">
            <v xml:space="preserve">B </v>
          </cell>
        </row>
        <row r="1648">
          <cell r="A1648" t="str">
            <v xml:space="preserve">VWSMI-500-TG99 </v>
          </cell>
          <cell r="B1648" t="str">
            <v xml:space="preserve">VIS WKSHOP C++ 5.0 GOLD Intel </v>
          </cell>
          <cell r="C1648">
            <v>7000</v>
          </cell>
          <cell r="D1648" t="str">
            <v xml:space="preserve">B </v>
          </cell>
        </row>
        <row r="1649">
          <cell r="A1649" t="str">
            <v xml:space="preserve">VWSMS-500-TG99 </v>
          </cell>
          <cell r="B1649" t="str">
            <v xml:space="preserve">VIS WKSHOP C++ 5.0 GOLD SPARC </v>
          </cell>
          <cell r="C1649">
            <v>7000</v>
          </cell>
          <cell r="D1649" t="str">
            <v xml:space="preserve">B </v>
          </cell>
        </row>
        <row r="1650">
          <cell r="A1650" t="str">
            <v xml:space="preserve">VWSXI-500-T999 </v>
          </cell>
          <cell r="B1650" t="str">
            <v xml:space="preserve">Vis WS C++ 5.0 10-user Intel </v>
          </cell>
          <cell r="C1650">
            <v>41580</v>
          </cell>
          <cell r="D1650" t="str">
            <v xml:space="preserve">B </v>
          </cell>
        </row>
        <row r="1651">
          <cell r="A1651" t="str">
            <v xml:space="preserve">VWSXI-500-T9U9 </v>
          </cell>
          <cell r="B1651" t="str">
            <v xml:space="preserve">VIS WKSHOP C++ 5.0 UPGDS Intel </v>
          </cell>
          <cell r="C1651">
            <v>13874</v>
          </cell>
          <cell r="D1651" t="str">
            <v xml:space="preserve">B </v>
          </cell>
        </row>
        <row r="1652">
          <cell r="A1652" t="str">
            <v xml:space="preserve">VWSXI-500-TG99 </v>
          </cell>
          <cell r="B1652" t="str">
            <v xml:space="preserve">VIS WKSHOP C++ 5.0 GOLD Intel </v>
          </cell>
          <cell r="C1652">
            <v>41580</v>
          </cell>
          <cell r="D1652" t="str">
            <v xml:space="preserve">B </v>
          </cell>
        </row>
        <row r="1653">
          <cell r="A1653" t="str">
            <v xml:space="preserve">VWSXS-500-T999 </v>
          </cell>
          <cell r="B1653" t="str">
            <v xml:space="preserve">Vis WS C++ 5.0 10-user SPARC </v>
          </cell>
          <cell r="C1653">
            <v>41580</v>
          </cell>
          <cell r="D1653" t="str">
            <v xml:space="preserve">B </v>
          </cell>
        </row>
        <row r="1654">
          <cell r="A1654" t="str">
            <v xml:space="preserve">VWSXS-500-T9U9 </v>
          </cell>
          <cell r="B1654" t="str">
            <v xml:space="preserve">VIS WKSHOP C++ 5.0 UPGDS SPARC </v>
          </cell>
          <cell r="C1654">
            <v>13874</v>
          </cell>
          <cell r="D1654" t="str">
            <v xml:space="preserve">B </v>
          </cell>
        </row>
        <row r="1655">
          <cell r="A1655" t="str">
            <v xml:space="preserve">VWSXS-500-TG99 </v>
          </cell>
          <cell r="B1655" t="str">
            <v xml:space="preserve">VIS WKSHOP C++ 5.0 GOLD SPARC </v>
          </cell>
          <cell r="C1655">
            <v>41580</v>
          </cell>
          <cell r="D1655" t="str">
            <v xml:space="preserve">B </v>
          </cell>
        </row>
        <row r="1656">
          <cell r="A1656" t="str">
            <v xml:space="preserve">VWSYI-500-TG99 </v>
          </cell>
          <cell r="B1656" t="str">
            <v xml:space="preserve">VIS WKSHOP C++ 5.0 GOLD Intel </v>
          </cell>
          <cell r="C1656">
            <v>97860</v>
          </cell>
          <cell r="D1656" t="str">
            <v xml:space="preserve">B </v>
          </cell>
        </row>
        <row r="1657">
          <cell r="A1657" t="str">
            <v xml:space="preserve">VWSYS-500-T999 </v>
          </cell>
          <cell r="B1657" t="str">
            <v xml:space="preserve">Vis WS C++ 5.0 25-user SPARC </v>
          </cell>
          <cell r="C1657">
            <v>97860</v>
          </cell>
          <cell r="D1657" t="str">
            <v xml:space="preserve">B </v>
          </cell>
        </row>
        <row r="1658">
          <cell r="A1658" t="str">
            <v xml:space="preserve">VWSYS-500-T9U9 </v>
          </cell>
          <cell r="B1658" t="str">
            <v xml:space="preserve">VIS WKSHOP C++ 5.0 UPGDS SPARC </v>
          </cell>
          <cell r="C1658">
            <v>29358</v>
          </cell>
          <cell r="D1658" t="str">
            <v xml:space="preserve">B </v>
          </cell>
        </row>
        <row r="1659">
          <cell r="A1659" t="str">
            <v xml:space="preserve">VWSYS-500-TG99 </v>
          </cell>
          <cell r="B1659" t="str">
            <v xml:space="preserve">VIS WKSHOP C++ 5.0 GOLD SPARC </v>
          </cell>
          <cell r="C1659">
            <v>97860</v>
          </cell>
          <cell r="D1659" t="str">
            <v xml:space="preserve">B </v>
          </cell>
        </row>
        <row r="1660">
          <cell r="A1660" t="str">
            <v>VVMGS-999-S999</v>
          </cell>
          <cell r="B1660" t="str">
            <v>Veritas Volume Manager3.1 for E10K</v>
          </cell>
          <cell r="C1660">
            <v>60193</v>
          </cell>
          <cell r="D1660" t="str">
            <v xml:space="preserve">B </v>
          </cell>
        </row>
        <row r="1661">
          <cell r="A1661" t="str">
            <v>VVMGS-999-ESU9</v>
          </cell>
          <cell r="B1661" t="str">
            <v>Veritas V.M Ent-E10K Upgrd</v>
          </cell>
          <cell r="C1661">
            <v>14000</v>
          </cell>
          <cell r="D1661" t="str">
            <v xml:space="preserve">B </v>
          </cell>
        </row>
        <row r="1662">
          <cell r="A1662" t="str">
            <v xml:space="preserve">WCC-4.2-D </v>
          </cell>
          <cell r="B1662" t="str">
            <v xml:space="preserve">SPARCOMPILER C/C++ 4.2, DOC </v>
          </cell>
          <cell r="C1662">
            <v>350</v>
          </cell>
          <cell r="D1662" t="str">
            <v xml:space="preserve">B </v>
          </cell>
        </row>
        <row r="1663">
          <cell r="A1663" t="str">
            <v xml:space="preserve">WCC-4.2-S </v>
          </cell>
          <cell r="B1663" t="str">
            <v xml:space="preserve">SPARCOMP. C/C++ 4.2,CD DOC LI </v>
          </cell>
          <cell r="C1663">
            <v>1393</v>
          </cell>
          <cell r="D1663" t="str">
            <v xml:space="preserve">B </v>
          </cell>
        </row>
        <row r="1664">
          <cell r="A1664" t="str">
            <v xml:space="preserve">WCC-4.2-SU </v>
          </cell>
          <cell r="B1664" t="str">
            <v xml:space="preserve">UG SC C/C++ 4.2, CD DOC LI </v>
          </cell>
          <cell r="C1664">
            <v>420</v>
          </cell>
          <cell r="D1664" t="str">
            <v xml:space="preserve">B </v>
          </cell>
        </row>
        <row r="1665">
          <cell r="A1665" t="str">
            <v xml:space="preserve">WCCD9-500-T999 </v>
          </cell>
          <cell r="B1665" t="str">
            <v xml:space="preserve">WS Compilers C/C++ 5.0 Doc Set </v>
          </cell>
          <cell r="C1665">
            <v>350</v>
          </cell>
          <cell r="D1665" t="str">
            <v xml:space="preserve">B </v>
          </cell>
        </row>
        <row r="1666">
          <cell r="A1666" t="str">
            <v xml:space="preserve">WCCII-500-T999 </v>
          </cell>
          <cell r="B1666" t="str">
            <v xml:space="preserve">WS Compilers C/C++ 5.0 Sl-1 In </v>
          </cell>
          <cell r="C1666">
            <v>1393</v>
          </cell>
          <cell r="D1666" t="str">
            <v xml:space="preserve">B </v>
          </cell>
        </row>
        <row r="1667">
          <cell r="A1667" t="str">
            <v xml:space="preserve">WCCII-500-T9U9 </v>
          </cell>
          <cell r="B1667" t="str">
            <v xml:space="preserve">WS Comp. C/C++ 5.0 Upg Sl-1 In </v>
          </cell>
          <cell r="C1667">
            <v>420</v>
          </cell>
          <cell r="D1667" t="str">
            <v xml:space="preserve">B </v>
          </cell>
        </row>
        <row r="1668">
          <cell r="A1668" t="str">
            <v xml:space="preserve">WCCIS-500-T999 </v>
          </cell>
          <cell r="B1668" t="str">
            <v xml:space="preserve">WS Compilers C/C++ 5.0 Sl-1 SP </v>
          </cell>
          <cell r="C1668">
            <v>1393</v>
          </cell>
          <cell r="D1668" t="str">
            <v xml:space="preserve">B </v>
          </cell>
        </row>
        <row r="1669">
          <cell r="A1669" t="str">
            <v xml:space="preserve">WCCIS-500-T9U9 </v>
          </cell>
          <cell r="B1669" t="str">
            <v xml:space="preserve">WS Comp. C/C++ 5.0 Upg Sl-1 SP </v>
          </cell>
          <cell r="C1669">
            <v>420</v>
          </cell>
          <cell r="D1669" t="str">
            <v xml:space="preserve">B </v>
          </cell>
        </row>
        <row r="1670">
          <cell r="A1670" t="str">
            <v xml:space="preserve">WCF-4.2-D </v>
          </cell>
          <cell r="B1670" t="str">
            <v xml:space="preserve">SPARCOMPILER FORTRAN 4.2, DOC </v>
          </cell>
          <cell r="C1670">
            <v>350</v>
          </cell>
          <cell r="D1670" t="str">
            <v xml:space="preserve">B </v>
          </cell>
        </row>
        <row r="1671">
          <cell r="A1671" t="str">
            <v xml:space="preserve">WCF-4.2-S </v>
          </cell>
          <cell r="B1671" t="str">
            <v xml:space="preserve">SC FORTRAN 4.2, CD DOC LI </v>
          </cell>
          <cell r="C1671">
            <v>1813</v>
          </cell>
          <cell r="D1671" t="str">
            <v xml:space="preserve">B </v>
          </cell>
        </row>
        <row r="1672">
          <cell r="A1672" t="str">
            <v xml:space="preserve">WCF-4.2-SU </v>
          </cell>
          <cell r="B1672" t="str">
            <v xml:space="preserve">UG SC FORTRAN 4.2, CD DOC LI </v>
          </cell>
          <cell r="C1672">
            <v>476</v>
          </cell>
          <cell r="D1672" t="str">
            <v xml:space="preserve">B </v>
          </cell>
        </row>
        <row r="1673">
          <cell r="A1673" t="str">
            <v xml:space="preserve">WCFD9-500-T999 </v>
          </cell>
          <cell r="B1673" t="str">
            <v xml:space="preserve">WS Compilers Fort 5.0 Doc Set </v>
          </cell>
          <cell r="C1673">
            <v>350</v>
          </cell>
          <cell r="D1673" t="str">
            <v xml:space="preserve">B </v>
          </cell>
        </row>
        <row r="1674">
          <cell r="A1674" t="str">
            <v xml:space="preserve">WCFII-500-T999 </v>
          </cell>
          <cell r="B1674" t="str">
            <v xml:space="preserve">WS Compilers Fort 5.0 Sl-1 In </v>
          </cell>
          <cell r="C1674">
            <v>1813</v>
          </cell>
          <cell r="D1674" t="str">
            <v xml:space="preserve">B </v>
          </cell>
        </row>
        <row r="1675">
          <cell r="A1675" t="str">
            <v xml:space="preserve">WCFII-500-T9U9 </v>
          </cell>
          <cell r="B1675" t="str">
            <v xml:space="preserve">WS Comp. Fort 5.0 Upg Sl-1 In </v>
          </cell>
          <cell r="C1675">
            <v>476</v>
          </cell>
          <cell r="D1675" t="str">
            <v xml:space="preserve">B </v>
          </cell>
        </row>
        <row r="1676">
          <cell r="A1676" t="str">
            <v xml:space="preserve">WCFIS-500-T999 </v>
          </cell>
          <cell r="B1676" t="str">
            <v xml:space="preserve">WS Compilers Fort 5.0 Sl-1 SP </v>
          </cell>
          <cell r="C1676">
            <v>1813</v>
          </cell>
          <cell r="D1676" t="str">
            <v xml:space="preserve">B </v>
          </cell>
        </row>
        <row r="1677">
          <cell r="A1677" t="str">
            <v xml:space="preserve">WCFIS-500-T9U9 </v>
          </cell>
          <cell r="B1677" t="str">
            <v xml:space="preserve">WS Comp. Fort 5.0 Upg Sl-1 SP </v>
          </cell>
          <cell r="C1677">
            <v>476</v>
          </cell>
          <cell r="D1677" t="str">
            <v xml:space="preserve">B </v>
          </cell>
        </row>
        <row r="1678">
          <cell r="A1678" t="str">
            <v xml:space="preserve">WPC-3.0-D </v>
          </cell>
          <cell r="B1678" t="str">
            <v xml:space="preserve">WORKSHOP C 3.0, DOC </v>
          </cell>
          <cell r="C1678">
            <v>280</v>
          </cell>
          <cell r="D1678" t="str">
            <v xml:space="preserve">B </v>
          </cell>
        </row>
        <row r="1679">
          <cell r="A1679" t="str">
            <v xml:space="preserve">WPC-3.0-S </v>
          </cell>
          <cell r="B1679" t="str">
            <v xml:space="preserve">WORKSHOP C 3.0, CD DOC LI </v>
          </cell>
          <cell r="C1679">
            <v>2093</v>
          </cell>
          <cell r="D1679" t="str">
            <v xml:space="preserve">B </v>
          </cell>
        </row>
        <row r="1680">
          <cell r="A1680" t="str">
            <v xml:space="preserve">WPC-3.0-SU </v>
          </cell>
          <cell r="B1680" t="str">
            <v xml:space="preserve">UG WORKSHOP C 3.0, CD DOC LI </v>
          </cell>
          <cell r="C1680">
            <v>630</v>
          </cell>
          <cell r="D1680" t="str">
            <v xml:space="preserve">B </v>
          </cell>
        </row>
        <row r="1681">
          <cell r="A1681" t="str">
            <v xml:space="preserve">WPCCS-500-TG99 </v>
          </cell>
          <cell r="B1681" t="str">
            <v xml:space="preserve">Gold WS Prof C 5.0 100-User SP </v>
          </cell>
          <cell r="C1681">
            <v>139580</v>
          </cell>
          <cell r="D1681" t="str">
            <v xml:space="preserve">B </v>
          </cell>
        </row>
        <row r="1682">
          <cell r="A1682" t="str">
            <v xml:space="preserve">WPCD9-500-T999 </v>
          </cell>
          <cell r="B1682" t="str">
            <v xml:space="preserve">WS Professional C 5.0 Doc Set </v>
          </cell>
          <cell r="C1682">
            <v>280</v>
          </cell>
          <cell r="D1682" t="str">
            <v xml:space="preserve">B </v>
          </cell>
        </row>
        <row r="1683">
          <cell r="A1683" t="str">
            <v xml:space="preserve">WPCES-500-TG99 </v>
          </cell>
          <cell r="B1683" t="str">
            <v xml:space="preserve">Gold WS Prof C 5.0 250-User SP </v>
          </cell>
          <cell r="C1683">
            <v>276500</v>
          </cell>
          <cell r="D1683" t="str">
            <v xml:space="preserve">B </v>
          </cell>
        </row>
        <row r="1684">
          <cell r="A1684" t="str">
            <v xml:space="preserve">WPCII-500-T999 </v>
          </cell>
          <cell r="B1684" t="str">
            <v xml:space="preserve">WS Professional C 5.0 Sl-1 In </v>
          </cell>
          <cell r="C1684">
            <v>2093</v>
          </cell>
          <cell r="D1684" t="str">
            <v xml:space="preserve">B </v>
          </cell>
        </row>
        <row r="1685">
          <cell r="A1685" t="str">
            <v xml:space="preserve">WPCII-500-T9U9 </v>
          </cell>
          <cell r="B1685" t="str">
            <v xml:space="preserve">WS Prof C 5.0 Slim-1 Intel </v>
          </cell>
          <cell r="C1685">
            <v>630</v>
          </cell>
          <cell r="D1685" t="str">
            <v xml:space="preserve">B </v>
          </cell>
        </row>
        <row r="1686">
          <cell r="A1686" t="str">
            <v xml:space="preserve">WPCIS-500-T999 </v>
          </cell>
          <cell r="B1686" t="str">
            <v xml:space="preserve">WS Professional C 5.0 Sl-1 SP </v>
          </cell>
          <cell r="C1686">
            <v>2093</v>
          </cell>
          <cell r="D1686" t="str">
            <v xml:space="preserve">B </v>
          </cell>
        </row>
        <row r="1687">
          <cell r="A1687" t="str">
            <v xml:space="preserve">WPCIS-500-T9U9 </v>
          </cell>
          <cell r="B1687" t="str">
            <v xml:space="preserve">WS Prof C 5.0 Slim-1 SPARC </v>
          </cell>
          <cell r="C1687">
            <v>630</v>
          </cell>
          <cell r="D1687" t="str">
            <v xml:space="preserve">B </v>
          </cell>
        </row>
        <row r="1688">
          <cell r="A1688" t="str">
            <v xml:space="preserve">WPCIS-500-TG99 </v>
          </cell>
          <cell r="B1688" t="str">
            <v xml:space="preserve">Gold WS Prof C 5.0 1-User SP </v>
          </cell>
          <cell r="C1688">
            <v>2093</v>
          </cell>
          <cell r="D1688" t="str">
            <v xml:space="preserve">B </v>
          </cell>
        </row>
        <row r="1689">
          <cell r="A1689" t="str">
            <v xml:space="preserve">WPCMS-500-TG99 </v>
          </cell>
          <cell r="B1689" t="str">
            <v xml:space="preserve">Gold WS Prof C 5.0 Base Pack </v>
          </cell>
          <cell r="C1689">
            <v>7000</v>
          </cell>
          <cell r="D1689" t="str">
            <v xml:space="preserve">B </v>
          </cell>
        </row>
        <row r="1690">
          <cell r="A1690" t="str">
            <v xml:space="preserve">WPCXI-500-T999 </v>
          </cell>
          <cell r="B1690" t="str">
            <v xml:space="preserve">WS Professional C 5.0 Sl-10 In </v>
          </cell>
          <cell r="C1690">
            <v>17780</v>
          </cell>
          <cell r="D1690" t="str">
            <v xml:space="preserve">B </v>
          </cell>
        </row>
        <row r="1691">
          <cell r="A1691" t="str">
            <v xml:space="preserve">WPCXI-500-T9U9 </v>
          </cell>
          <cell r="B1691" t="str">
            <v xml:space="preserve">WS Prof C 5.0 Slim-10 Intel </v>
          </cell>
          <cell r="C1691">
            <v>5474</v>
          </cell>
          <cell r="D1691" t="str">
            <v xml:space="preserve">B </v>
          </cell>
        </row>
        <row r="1692">
          <cell r="A1692" t="str">
            <v xml:space="preserve">WPCXS-500-T999 </v>
          </cell>
          <cell r="B1692" t="str">
            <v xml:space="preserve">WS Professional C 5.0 Sl-10 SP </v>
          </cell>
          <cell r="C1692">
            <v>17780</v>
          </cell>
          <cell r="D1692" t="str">
            <v xml:space="preserve">B </v>
          </cell>
        </row>
        <row r="1693">
          <cell r="A1693" t="str">
            <v xml:space="preserve">WPCXS-500-T9U9 </v>
          </cell>
          <cell r="B1693" t="str">
            <v xml:space="preserve">WS Prof C 5.0 Slim-10 SPARC </v>
          </cell>
          <cell r="C1693">
            <v>5474</v>
          </cell>
          <cell r="D1693" t="str">
            <v xml:space="preserve">B </v>
          </cell>
        </row>
        <row r="1694">
          <cell r="A1694" t="str">
            <v xml:space="preserve">WPCXS-500-TG99 </v>
          </cell>
          <cell r="B1694" t="str">
            <v xml:space="preserve">Gold WS Prof C 5.0 10-User SP </v>
          </cell>
          <cell r="C1694">
            <v>17780</v>
          </cell>
          <cell r="D1694" t="str">
            <v xml:space="preserve">B </v>
          </cell>
        </row>
        <row r="1695">
          <cell r="A1695" t="str">
            <v xml:space="preserve">WPCYS-500-TG99 </v>
          </cell>
          <cell r="B1695" t="str">
            <v xml:space="preserve">Gold WS Prof C 5.0 25-User SP </v>
          </cell>
          <cell r="C1695">
            <v>41860</v>
          </cell>
          <cell r="D1695" t="str">
            <v xml:space="preserve">B </v>
          </cell>
        </row>
        <row r="1696">
          <cell r="A1696" t="str">
            <v xml:space="preserve">WPP-5.0-S </v>
          </cell>
          <cell r="B1696" t="str">
            <v xml:space="preserve">WORKSHOP PASCAL 5.0, CD DOC LI </v>
          </cell>
          <cell r="C1696">
            <v>3073</v>
          </cell>
          <cell r="D1696" t="str">
            <v xml:space="preserve">B </v>
          </cell>
        </row>
        <row r="1697">
          <cell r="A1697" t="str">
            <v xml:space="preserve">WPP-5.0-SU </v>
          </cell>
          <cell r="B1697" t="str">
            <v xml:space="preserve">SW ASSY, WS PAS5.0,SKIT,UPG,1 </v>
          </cell>
          <cell r="C1697">
            <v>910</v>
          </cell>
          <cell r="D1697" t="str">
            <v xml:space="preserve">B </v>
          </cell>
        </row>
        <row r="1698">
          <cell r="A1698" t="str">
            <v xml:space="preserve">WSFTN-1.1-PU </v>
          </cell>
          <cell r="B1698" t="str">
            <v xml:space="preserve">UG WS F77 1.1, CD DOC LI </v>
          </cell>
          <cell r="C1698">
            <v>774</v>
          </cell>
          <cell r="D1698" t="str">
            <v xml:space="preserve">B </v>
          </cell>
        </row>
        <row r="1699">
          <cell r="A1699" t="str">
            <v xml:space="preserve">WTW-2.0-S </v>
          </cell>
          <cell r="B1699" t="str">
            <v xml:space="preserve">WS TEAMWARE 2.0, CD DOC LI </v>
          </cell>
          <cell r="C1699">
            <v>1813</v>
          </cell>
          <cell r="D1699" t="str">
            <v xml:space="preserve">B </v>
          </cell>
        </row>
        <row r="1700">
          <cell r="A1700" t="str">
            <v xml:space="preserve">WTW-2.0-S10 </v>
          </cell>
          <cell r="B1700" t="str">
            <v xml:space="preserve">SW ASSY,WS/TW 2.0,10USR SLIMKT </v>
          </cell>
          <cell r="C1700">
            <v>15400</v>
          </cell>
          <cell r="D1700" t="str">
            <v xml:space="preserve">B </v>
          </cell>
        </row>
        <row r="1701">
          <cell r="A1701" t="str">
            <v xml:space="preserve">WTW-2.0-SU </v>
          </cell>
          <cell r="B1701" t="str">
            <v xml:space="preserve">SW ASSY,WS/TMWR 2.0,SKIT,UPGD </v>
          </cell>
          <cell r="C1701">
            <v>476</v>
          </cell>
          <cell r="D1701" t="str">
            <v xml:space="preserve">B </v>
          </cell>
        </row>
        <row r="1702">
          <cell r="A1702" t="str">
            <v xml:space="preserve">WTWD9-210-T999 </v>
          </cell>
          <cell r="B1702" t="str">
            <v xml:space="preserve">Sun WorkShop TeamWare 2.1 Doc </v>
          </cell>
          <cell r="C1702">
            <v>210</v>
          </cell>
          <cell r="D1702" t="str">
            <v xml:space="preserve">B </v>
          </cell>
        </row>
        <row r="1703">
          <cell r="A1703" t="str">
            <v xml:space="preserve">WTWII-210-T999 </v>
          </cell>
          <cell r="B1703" t="str">
            <v xml:space="preserve">Sun WS TeamWare 2.1 Slim-1 In </v>
          </cell>
          <cell r="C1703">
            <v>1813</v>
          </cell>
          <cell r="D1703" t="str">
            <v xml:space="preserve">B </v>
          </cell>
        </row>
        <row r="1704">
          <cell r="A1704" t="str">
            <v xml:space="preserve">WTWII-210-T9U9 </v>
          </cell>
          <cell r="B1704" t="str">
            <v xml:space="preserve">WS TeamWare 2.1 Upg. Sl-1 In </v>
          </cell>
          <cell r="C1704">
            <v>476</v>
          </cell>
          <cell r="D1704" t="str">
            <v xml:space="preserve">B </v>
          </cell>
        </row>
        <row r="1705">
          <cell r="A1705" t="str">
            <v xml:space="preserve">WTWIS-210-T999 </v>
          </cell>
          <cell r="B1705" t="str">
            <v xml:space="preserve">Sun WS TeamWare 2.1 Slim-1 SP </v>
          </cell>
          <cell r="C1705">
            <v>1813</v>
          </cell>
          <cell r="D1705" t="str">
            <v xml:space="preserve">B </v>
          </cell>
        </row>
        <row r="1706">
          <cell r="A1706" t="str">
            <v xml:space="preserve">WTWIS-210-T9U9 </v>
          </cell>
          <cell r="B1706" t="str">
            <v xml:space="preserve">WS TeamWare 2.1 Upg. Sl-1 SP </v>
          </cell>
          <cell r="C1706">
            <v>476</v>
          </cell>
          <cell r="D1706" t="str">
            <v xml:space="preserve">B </v>
          </cell>
        </row>
        <row r="1707">
          <cell r="A1707" t="str">
            <v xml:space="preserve">X1013A </v>
          </cell>
          <cell r="B1707" t="str">
            <v xml:space="preserve">SUNISDN KIT CD, DOC LI </v>
          </cell>
          <cell r="C1707">
            <v>124</v>
          </cell>
          <cell r="D1707" t="str">
            <v xml:space="preserve">A </v>
          </cell>
        </row>
        <row r="1708">
          <cell r="A1708" t="str">
            <v xml:space="preserve">X1018A </v>
          </cell>
          <cell r="B1708" t="str">
            <v xml:space="preserve">OPT SBUS SFE FWSCSI ADAPTER </v>
          </cell>
          <cell r="C1708">
            <v>1424</v>
          </cell>
          <cell r="D1708" t="str">
            <v xml:space="preserve">A </v>
          </cell>
        </row>
        <row r="1709">
          <cell r="A1709" t="str">
            <v xml:space="preserve">X1030A </v>
          </cell>
          <cell r="B1709" t="str">
            <v xml:space="preserve">OPT SBUS PCMCIA INTERFACE </v>
          </cell>
          <cell r="C1709">
            <v>384</v>
          </cell>
          <cell r="D1709" t="str">
            <v xml:space="preserve">A </v>
          </cell>
        </row>
        <row r="1710">
          <cell r="A1710" t="str">
            <v xml:space="preserve">X1032A </v>
          </cell>
          <cell r="B1710" t="str">
            <v xml:space="preserve">OPT INT PCI 10/100BASET NIC </v>
          </cell>
          <cell r="C1710">
            <v>1294</v>
          </cell>
          <cell r="D1710" t="str">
            <v xml:space="preserve">A </v>
          </cell>
        </row>
        <row r="1711">
          <cell r="A1711" t="str">
            <v xml:space="preserve">X1033A </v>
          </cell>
          <cell r="B1711" t="str">
            <v xml:space="preserve">OPT INT PCI 10/100BASET NIC 2 </v>
          </cell>
          <cell r="C1711">
            <v>904</v>
          </cell>
          <cell r="D1711" t="str">
            <v xml:space="preserve">A </v>
          </cell>
        </row>
        <row r="1712">
          <cell r="A1712" t="str">
            <v xml:space="preserve">X1034A </v>
          </cell>
          <cell r="B1712" t="str">
            <v xml:space="preserve">OPT QFE PCI CARD W/SW </v>
          </cell>
          <cell r="C1712">
            <v>2334</v>
          </cell>
          <cell r="D1712" t="str">
            <v xml:space="preserve">A </v>
          </cell>
        </row>
        <row r="1713">
          <cell r="A1713" t="str">
            <v xml:space="preserve">X1046A </v>
          </cell>
          <cell r="B1713" t="str">
            <v xml:space="preserve">OPT GIGABIT ENET SWITCH </v>
          </cell>
          <cell r="C1713">
            <v>12994</v>
          </cell>
          <cell r="D1713" t="str">
            <v xml:space="preserve">A </v>
          </cell>
        </row>
        <row r="1714">
          <cell r="A1714" t="str">
            <v xml:space="preserve">X1049A </v>
          </cell>
          <cell r="B1714" t="str">
            <v xml:space="preserve">OPT QUAD FASTETHERNET W/SW </v>
          </cell>
          <cell r="C1714">
            <v>2594</v>
          </cell>
          <cell r="D1714" t="str">
            <v xml:space="preserve">A </v>
          </cell>
        </row>
        <row r="1715">
          <cell r="A1715" t="str">
            <v xml:space="preserve">X1052A </v>
          </cell>
          <cell r="B1715" t="str">
            <v xml:space="preserve">SBUS FAST DFF SCSI2/BF ETH CRD </v>
          </cell>
          <cell r="C1715">
            <v>1424</v>
          </cell>
          <cell r="D1715" t="str">
            <v xml:space="preserve">A </v>
          </cell>
        </row>
        <row r="1716">
          <cell r="A1716" t="str">
            <v xml:space="preserve">X1053A </v>
          </cell>
          <cell r="B1716" t="str">
            <v xml:space="preserve">OPT SBUS FSCSI ETHER. (FSBE/S) </v>
          </cell>
          <cell r="C1716">
            <v>1424</v>
          </cell>
          <cell r="D1716" t="str">
            <v xml:space="preserve">A </v>
          </cell>
        </row>
        <row r="1717">
          <cell r="A1717" t="str">
            <v xml:space="preserve">X1055A </v>
          </cell>
          <cell r="B1717" t="str">
            <v xml:space="preserve">OPT SBUS SCSI HOST ADAPTER </v>
          </cell>
          <cell r="C1717">
            <v>644</v>
          </cell>
          <cell r="D1717" t="str">
            <v xml:space="preserve">A </v>
          </cell>
        </row>
        <row r="1718">
          <cell r="A1718" t="str">
            <v xml:space="preserve">X1059A </v>
          </cell>
          <cell r="B1718" t="str">
            <v xml:space="preserve">OPT SBUS FASTETHERNET 2.0/SW </v>
          </cell>
          <cell r="C1718">
            <v>1034</v>
          </cell>
          <cell r="D1718" t="str">
            <v xml:space="preserve">A </v>
          </cell>
        </row>
        <row r="1719">
          <cell r="A1719" t="str">
            <v xml:space="preserve">X1060A </v>
          </cell>
          <cell r="B1719" t="str">
            <v xml:space="preserve">OPT SBUS SUNATM155/MFIBER S/SW </v>
          </cell>
          <cell r="C1719">
            <v>1684</v>
          </cell>
          <cell r="D1719" t="str">
            <v xml:space="preserve">A </v>
          </cell>
        </row>
        <row r="1720">
          <cell r="A1720" t="str">
            <v xml:space="preserve">X1061A </v>
          </cell>
          <cell r="B1720" t="str">
            <v xml:space="preserve">OPT SBUS SUNATM155/UTP5 W/SW </v>
          </cell>
          <cell r="C1720">
            <v>1294</v>
          </cell>
          <cell r="D1720" t="str">
            <v xml:space="preserve">A </v>
          </cell>
        </row>
        <row r="1721">
          <cell r="A1721" t="str">
            <v xml:space="preserve">X1062A </v>
          </cell>
          <cell r="B1721" t="str">
            <v xml:space="preserve">OPT SBUS F/W DWIS/S ADAPTER </v>
          </cell>
          <cell r="C1721">
            <v>1684</v>
          </cell>
          <cell r="D1721" t="str">
            <v xml:space="preserve">A </v>
          </cell>
        </row>
        <row r="1722">
          <cell r="A1722" t="str">
            <v xml:space="preserve">X1063A </v>
          </cell>
          <cell r="B1722" t="str">
            <v xml:space="preserve">OPT SBUS F/W SWIS/S ADAPTER </v>
          </cell>
          <cell r="C1722">
            <v>1554</v>
          </cell>
          <cell r="D1722" t="str">
            <v xml:space="preserve">A </v>
          </cell>
        </row>
        <row r="1723">
          <cell r="A1723" t="str">
            <v xml:space="preserve">X1064A </v>
          </cell>
          <cell r="B1723" t="str">
            <v xml:space="preserve">OPT SBUS SUNATM622/MFIBER W/SW </v>
          </cell>
          <cell r="C1723">
            <v>6494</v>
          </cell>
          <cell r="D1723" t="str">
            <v xml:space="preserve">A </v>
          </cell>
        </row>
        <row r="1724">
          <cell r="A1724" t="str">
            <v xml:space="preserve">X1065A </v>
          </cell>
          <cell r="B1724" t="str">
            <v xml:space="preserve">OPT ULTRA DWIS/S HOST ADAPTER </v>
          </cell>
          <cell r="C1724">
            <v>1684</v>
          </cell>
          <cell r="D1724" t="str">
            <v xml:space="preserve">A </v>
          </cell>
        </row>
        <row r="1725">
          <cell r="A1725" t="str">
            <v xml:space="preserve">X1066A </v>
          </cell>
          <cell r="B1725" t="str">
            <v xml:space="preserve">OPT PCI SUNATM/P-155MMF W/SW </v>
          </cell>
          <cell r="C1725">
            <v>1424</v>
          </cell>
          <cell r="D1725" t="str">
            <v xml:space="preserve">A </v>
          </cell>
        </row>
        <row r="1726">
          <cell r="A1726" t="str">
            <v xml:space="preserve">X1067A </v>
          </cell>
          <cell r="B1726" t="str">
            <v xml:space="preserve">OPT PCI SUNATM/P-155UTP W/SW </v>
          </cell>
          <cell r="C1726">
            <v>1164</v>
          </cell>
          <cell r="D1726" t="str">
            <v xml:space="preserve">A </v>
          </cell>
        </row>
        <row r="1727">
          <cell r="A1727" t="str">
            <v xml:space="preserve">X1068A </v>
          </cell>
          <cell r="B1727" t="str">
            <v xml:space="preserve">OPT PCI SUNATM/P-622MMF W/SW </v>
          </cell>
          <cell r="C1727">
            <v>5194</v>
          </cell>
          <cell r="D1727" t="str">
            <v xml:space="preserve">A </v>
          </cell>
        </row>
        <row r="1728">
          <cell r="A1728" t="str">
            <v xml:space="preserve">X1070A </v>
          </cell>
          <cell r="B1728" t="str">
            <v xml:space="preserve">HIPPI/P 1.0 Interface Board </v>
          </cell>
          <cell r="C1728">
            <v>13000</v>
          </cell>
          <cell r="D1728" t="str">
            <v xml:space="preserve">A </v>
          </cell>
        </row>
        <row r="1729">
          <cell r="A1729" t="str">
            <v xml:space="preserve">X1073A </v>
          </cell>
          <cell r="B1729" t="str">
            <v xml:space="preserve">SC 2.2 SCI/SBUS BOARD </v>
          </cell>
          <cell r="C1729">
            <v>5850</v>
          </cell>
          <cell r="D1729" t="str">
            <v xml:space="preserve">A </v>
          </cell>
        </row>
        <row r="1730">
          <cell r="A1730" t="str">
            <v xml:space="preserve">X1076A </v>
          </cell>
          <cell r="B1730" t="str">
            <v xml:space="preserve">A7000 SCSI ADAPT KIT W/RAID A+ </v>
          </cell>
          <cell r="C1730">
            <v>0</v>
          </cell>
          <cell r="D1730" t="str">
            <v xml:space="preserve">D </v>
          </cell>
        </row>
        <row r="1731">
          <cell r="A1731" t="str">
            <v xml:space="preserve">X1085A </v>
          </cell>
          <cell r="B1731" t="str">
            <v xml:space="preserve">OPT SBUS SUNVIDEO W/DOC'S </v>
          </cell>
          <cell r="C1731">
            <v>1586</v>
          </cell>
          <cell r="D1731" t="str">
            <v xml:space="preserve">H </v>
          </cell>
        </row>
        <row r="1732">
          <cell r="A1732" t="str">
            <v xml:space="preserve">X1087A </v>
          </cell>
          <cell r="B1732" t="str">
            <v xml:space="preserve">SUNVIDEO PCI CARD W/SW </v>
          </cell>
          <cell r="C1732">
            <v>1495</v>
          </cell>
          <cell r="D1732" t="str">
            <v xml:space="preserve">H </v>
          </cell>
        </row>
        <row r="1733">
          <cell r="A1733" t="str">
            <v xml:space="preserve">X1088A </v>
          </cell>
          <cell r="B1733" t="str">
            <v xml:space="preserve">SUNVIDEO PCI CARD W/SW </v>
          </cell>
          <cell r="C1733">
            <v>1495</v>
          </cell>
          <cell r="D1733" t="str">
            <v xml:space="preserve">H </v>
          </cell>
        </row>
        <row r="1734">
          <cell r="A1734" t="str">
            <v xml:space="preserve">X1129A-4.2-P </v>
          </cell>
          <cell r="B1734" t="str">
            <v xml:space="preserve">OPT SBUS SUNPC 133/586 W/SW </v>
          </cell>
          <cell r="C1734">
            <v>553</v>
          </cell>
          <cell r="D1734" t="str">
            <v xml:space="preserve">A </v>
          </cell>
        </row>
        <row r="1735">
          <cell r="A1735" t="str">
            <v xml:space="preserve">X1131A-64.1 </v>
          </cell>
          <cell r="B1735" t="str">
            <v xml:space="preserve">PCI Co-processor 300MHz/64 W/S </v>
          </cell>
          <cell r="C1735">
            <v>693</v>
          </cell>
          <cell r="D1735" t="str">
            <v xml:space="preserve">H </v>
          </cell>
        </row>
        <row r="1736">
          <cell r="A1736" t="str">
            <v xml:space="preserve">X1140A </v>
          </cell>
          <cell r="B1736" t="str">
            <v xml:space="preserve">SUN GIGABITETHERNET/S 2.0 </v>
          </cell>
          <cell r="C1736">
            <v>2984</v>
          </cell>
          <cell r="D1736" t="str">
            <v xml:space="preserve">A </v>
          </cell>
        </row>
        <row r="1737">
          <cell r="A1737" t="str">
            <v xml:space="preserve">X1141A </v>
          </cell>
          <cell r="B1737" t="str">
            <v xml:space="preserve">SUN GIGABITETHERNET/P 2.0 </v>
          </cell>
          <cell r="C1737">
            <v>2724</v>
          </cell>
          <cell r="D1737" t="str">
            <v xml:space="preserve">A </v>
          </cell>
        </row>
        <row r="1738">
          <cell r="A1738" t="str">
            <v xml:space="preserve">X1142A </v>
          </cell>
          <cell r="B1738" t="str">
            <v xml:space="preserve">OPT SBUS SAS FDDI 6.0 W/SW </v>
          </cell>
          <cell r="C1738">
            <v>3250</v>
          </cell>
          <cell r="D1738" t="str">
            <v xml:space="preserve">A </v>
          </cell>
        </row>
        <row r="1739">
          <cell r="A1739" t="str">
            <v xml:space="preserve">X1143A </v>
          </cell>
          <cell r="B1739" t="str">
            <v xml:space="preserve">OPT SBUS DAS FDDI 6.0 W/SW </v>
          </cell>
          <cell r="C1739">
            <v>4908</v>
          </cell>
          <cell r="D1739" t="str">
            <v xml:space="preserve">A </v>
          </cell>
        </row>
        <row r="1740">
          <cell r="A1740" t="str">
            <v xml:space="preserve">X1144A </v>
          </cell>
          <cell r="B1740" t="str">
            <v xml:space="preserve">OPT SBUS CARD TRI/S INCL. SW </v>
          </cell>
          <cell r="C1740">
            <v>1755</v>
          </cell>
          <cell r="D1740" t="str">
            <v xml:space="preserve">A </v>
          </cell>
        </row>
        <row r="1741">
          <cell r="A1741" t="str">
            <v xml:space="preserve">X1145A </v>
          </cell>
          <cell r="B1741" t="str">
            <v xml:space="preserve">OPT SBUS HSI/S INCL. SW </v>
          </cell>
          <cell r="C1741">
            <v>2958</v>
          </cell>
          <cell r="D1741" t="str">
            <v xml:space="preserve">A </v>
          </cell>
        </row>
        <row r="1742">
          <cell r="A1742" t="str">
            <v xml:space="preserve">X1146A </v>
          </cell>
          <cell r="B1742" t="str">
            <v xml:space="preserve">OPT SERIAL PARA CONT. W/SW </v>
          </cell>
          <cell r="C1742">
            <v>1424</v>
          </cell>
          <cell r="D1742" t="str">
            <v xml:space="preserve">A </v>
          </cell>
        </row>
        <row r="1743">
          <cell r="A1743" t="str">
            <v xml:space="preserve">X1152A </v>
          </cell>
          <cell r="B1743" t="str">
            <v xml:space="preserve">OPT INT SUNFDDI/P SAS 2.0 </v>
          </cell>
          <cell r="C1743">
            <v>2984</v>
          </cell>
          <cell r="D1743" t="str">
            <v xml:space="preserve">A </v>
          </cell>
        </row>
        <row r="1744">
          <cell r="A1744" t="str">
            <v xml:space="preserve">X1153A </v>
          </cell>
          <cell r="B1744" t="str">
            <v xml:space="preserve">OPT INT SUNFDDI/P DAS 2.0 </v>
          </cell>
          <cell r="C1744">
            <v>4414</v>
          </cell>
          <cell r="D1744" t="str">
            <v xml:space="preserve">A </v>
          </cell>
        </row>
        <row r="1745">
          <cell r="A1745" t="str">
            <v xml:space="preserve">X1154A </v>
          </cell>
          <cell r="B1745" t="str">
            <v xml:space="preserve">OPT INT SUNTRI/P 2.0 </v>
          </cell>
          <cell r="C1745">
            <v>1554</v>
          </cell>
          <cell r="D1745" t="str">
            <v xml:space="preserve">A </v>
          </cell>
        </row>
        <row r="1746">
          <cell r="A1746" t="str">
            <v xml:space="preserve">X1155A </v>
          </cell>
          <cell r="B1746" t="str">
            <v xml:space="preserve">OPT IN SUNHSI/P 2.0 </v>
          </cell>
          <cell r="C1746">
            <v>2594</v>
          </cell>
          <cell r="D1746" t="str">
            <v xml:space="preserve">A </v>
          </cell>
        </row>
        <row r="1747">
          <cell r="A1747" t="str">
            <v xml:space="preserve">X1156A </v>
          </cell>
          <cell r="B1747" t="str">
            <v xml:space="preserve">OPT INT SUNSAI/P 2.0 </v>
          </cell>
          <cell r="C1747">
            <v>1294</v>
          </cell>
          <cell r="D1747" t="str">
            <v xml:space="preserve">A </v>
          </cell>
        </row>
        <row r="1748">
          <cell r="A1748" t="str">
            <v xml:space="preserve">X1190A </v>
          </cell>
          <cell r="B1748" t="str">
            <v xml:space="preserve">OPT PROCESSOR US 250MHZ/1MB </v>
          </cell>
          <cell r="C1748">
            <v>3497</v>
          </cell>
          <cell r="D1748" t="str">
            <v xml:space="preserve">H </v>
          </cell>
        </row>
        <row r="1749">
          <cell r="A1749" t="str">
            <v xml:space="preserve">X1191A </v>
          </cell>
          <cell r="B1749" t="str">
            <v xml:space="preserve">OPT PROCESSOR US 300MHZ/2MB </v>
          </cell>
          <cell r="C1749">
            <v>8450</v>
          </cell>
          <cell r="D1749" t="str">
            <v xml:space="preserve">H </v>
          </cell>
        </row>
        <row r="1750">
          <cell r="A1750" t="str">
            <v xml:space="preserve">X1192A </v>
          </cell>
          <cell r="B1750" t="str">
            <v xml:space="preserve">OPT PROCESSOR US 360MHZ/4MB </v>
          </cell>
          <cell r="C1750">
            <v>7425</v>
          </cell>
          <cell r="D1750" t="str">
            <v xml:space="preserve">H </v>
          </cell>
        </row>
        <row r="1751">
          <cell r="A1751" t="str">
            <v xml:space="preserve">X1193A </v>
          </cell>
          <cell r="B1751" t="str">
            <v xml:space="preserve">Opt 400MHz/2MB proc for E2 U2 </v>
          </cell>
          <cell r="C1751">
            <v>7280</v>
          </cell>
          <cell r="D1751" t="str">
            <v xml:space="preserve">H </v>
          </cell>
        </row>
        <row r="1752">
          <cell r="A1752" t="str">
            <v xml:space="preserve">X1194A </v>
          </cell>
          <cell r="B1752" t="str">
            <v xml:space="preserve">Opt 400MHz/2MB processor </v>
          </cell>
          <cell r="C1752">
            <v>8775</v>
          </cell>
          <cell r="D1752" t="str">
            <v xml:space="preserve">H </v>
          </cell>
        </row>
        <row r="1753">
          <cell r="A1753" t="str">
            <v xml:space="preserve">X1195A </v>
          </cell>
          <cell r="B1753" t="str">
            <v xml:space="preserve">OPT PROCESSOR US 450MHZ/4MB </v>
          </cell>
          <cell r="C1753">
            <v>8970</v>
          </cell>
          <cell r="D1753" t="str">
            <v xml:space="preserve">H </v>
          </cell>
        </row>
        <row r="1754">
          <cell r="A1754" t="str">
            <v xml:space="preserve">X1259A </v>
          </cell>
          <cell r="B1754" t="str">
            <v xml:space="preserve">HA CFP ENTERPRISE X000 </v>
          </cell>
          <cell r="C1754">
            <v>8610</v>
          </cell>
          <cell r="D1754" t="str">
            <v xml:space="preserve">A </v>
          </cell>
        </row>
        <row r="1755">
          <cell r="A1755" t="str">
            <v xml:space="preserve">X1301A </v>
          </cell>
          <cell r="B1755" t="str">
            <v xml:space="preserve">HA CFP ENTERPRISE 2/MULTIPACK </v>
          </cell>
          <cell r="C1755">
            <v>10122</v>
          </cell>
          <cell r="D1755" t="str">
            <v xml:space="preserve">A </v>
          </cell>
        </row>
        <row r="1756">
          <cell r="A1756" t="str">
            <v xml:space="preserve">X1308A </v>
          </cell>
          <cell r="B1756" t="str">
            <v xml:space="preserve">HA CFP ENTERPRISE 2/SSA </v>
          </cell>
          <cell r="C1756">
            <v>18536</v>
          </cell>
          <cell r="D1756" t="str">
            <v xml:space="preserve">A </v>
          </cell>
        </row>
        <row r="1757">
          <cell r="A1757" t="str">
            <v xml:space="preserve">X1311A </v>
          </cell>
          <cell r="B1757" t="str">
            <v xml:space="preserve">TC MOUNT BRACKET </v>
          </cell>
          <cell r="C1757">
            <v>0</v>
          </cell>
          <cell r="D1757" t="str">
            <v xml:space="preserve">D </v>
          </cell>
        </row>
        <row r="1758">
          <cell r="A1758" t="str">
            <v xml:space="preserve">X1312A </v>
          </cell>
          <cell r="B1758" t="str">
            <v xml:space="preserve">TERMINAL CONCENTRATOR KIT </v>
          </cell>
          <cell r="C1758">
            <v>3250</v>
          </cell>
          <cell r="D1758" t="str">
            <v xml:space="preserve">A </v>
          </cell>
        </row>
        <row r="1759">
          <cell r="A1759" t="str">
            <v xml:space="preserve">X132M </v>
          </cell>
          <cell r="B1759" t="str">
            <v xml:space="preserve">OPT MEMORY 32MB (1X32MB) </v>
          </cell>
          <cell r="C1759">
            <v>630</v>
          </cell>
          <cell r="D1759" t="str">
            <v xml:space="preserve">A </v>
          </cell>
        </row>
        <row r="1760">
          <cell r="A1760" t="str">
            <v xml:space="preserve">X180A </v>
          </cell>
          <cell r="B1760" t="str">
            <v xml:space="preserve">OTP 32-KEY I/O DEVICE </v>
          </cell>
          <cell r="C1760">
            <v>1910</v>
          </cell>
          <cell r="D1760" t="str">
            <v xml:space="preserve">H </v>
          </cell>
        </row>
        <row r="1761">
          <cell r="A1761" t="str">
            <v xml:space="preserve">X180AV4 </v>
          </cell>
          <cell r="B1761" t="str">
            <v xml:space="preserve">OPT 32-KEY I/O DEVICE 240V </v>
          </cell>
          <cell r="C1761">
            <v>1910</v>
          </cell>
          <cell r="D1761" t="str">
            <v xml:space="preserve">H </v>
          </cell>
        </row>
        <row r="1762">
          <cell r="A1762" t="str">
            <v xml:space="preserve">X190A </v>
          </cell>
          <cell r="B1762" t="str">
            <v xml:space="preserve">OPT 8-DIA I/O DEVICE FOR 3D </v>
          </cell>
          <cell r="C1762">
            <v>1917</v>
          </cell>
          <cell r="D1762" t="str">
            <v xml:space="preserve">H </v>
          </cell>
        </row>
        <row r="1763">
          <cell r="A1763" t="str">
            <v xml:space="preserve">X190AV4 </v>
          </cell>
          <cell r="B1763" t="str">
            <v xml:space="preserve">OPT 8-DIAL I/O DEVICE FOR 3D </v>
          </cell>
          <cell r="C1763">
            <v>1917</v>
          </cell>
          <cell r="D1763" t="str">
            <v xml:space="preserve">H </v>
          </cell>
        </row>
        <row r="1764">
          <cell r="A1764" t="str">
            <v xml:space="preserve">X2177A </v>
          </cell>
          <cell r="B1764" t="str">
            <v xml:space="preserve">Metro Remote Dual Copy HW </v>
          </cell>
          <cell r="C1764">
            <v>62316</v>
          </cell>
          <cell r="D1764" t="str">
            <v xml:space="preserve">A </v>
          </cell>
        </row>
        <row r="1765">
          <cell r="A1765" t="str">
            <v xml:space="preserve">X2230A </v>
          </cell>
          <cell r="B1765" t="str">
            <v xml:space="preserve">OPT 250MHZ CPU W/1MB FOR E400 </v>
          </cell>
          <cell r="C1765">
            <v>3632</v>
          </cell>
          <cell r="D1765" t="str">
            <v xml:space="preserve">H </v>
          </cell>
        </row>
        <row r="1766">
          <cell r="A1766" t="str">
            <v xml:space="preserve">X2240A </v>
          </cell>
          <cell r="B1766" t="str">
            <v xml:space="preserve">OPT 300MHZ CPU W/2MB FOR E450 </v>
          </cell>
          <cell r="C1766">
            <v>8450</v>
          </cell>
          <cell r="D1766" t="str">
            <v xml:space="preserve">H </v>
          </cell>
        </row>
        <row r="1767">
          <cell r="A1767" t="str">
            <v xml:space="preserve">X2244A </v>
          </cell>
          <cell r="B1767" t="str">
            <v xml:space="preserve">OPT 400MHZ CPU W/4MB FOR E450 </v>
          </cell>
          <cell r="C1767">
            <v>11050</v>
          </cell>
          <cell r="D1767" t="str">
            <v xml:space="preserve">H </v>
          </cell>
        </row>
        <row r="1768">
          <cell r="A1768" t="str">
            <v xml:space="preserve">X25-9.1-D </v>
          </cell>
          <cell r="B1768" t="str">
            <v xml:space="preserve">X.25 9.1 DOC'S ONLY </v>
          </cell>
          <cell r="C1768">
            <v>195</v>
          </cell>
          <cell r="D1768" t="str">
            <v xml:space="preserve">B </v>
          </cell>
        </row>
        <row r="1769">
          <cell r="A1769" t="str">
            <v xml:space="preserve">X25-9.1-DT-S </v>
          </cell>
          <cell r="B1769" t="str">
            <v xml:space="preserve">X.5 9.1 DESKTOP SLIMKIT </v>
          </cell>
          <cell r="C1769">
            <v>2925</v>
          </cell>
          <cell r="D1769" t="str">
            <v xml:space="preserve">B </v>
          </cell>
        </row>
        <row r="1770">
          <cell r="A1770" t="str">
            <v xml:space="preserve">X25-9.1-LS-S </v>
          </cell>
          <cell r="B1770" t="str">
            <v xml:space="preserve">X.25 9.1 SERVER SLIMKIT </v>
          </cell>
          <cell r="C1770">
            <v>4290</v>
          </cell>
          <cell r="D1770" t="str">
            <v xml:space="preserve">B </v>
          </cell>
        </row>
        <row r="1771">
          <cell r="A1771" t="str">
            <v xml:space="preserve">X25-9.2-LS-S </v>
          </cell>
          <cell r="B1771" t="str">
            <v xml:space="preserve">X.25 9.2 SERVER SLIMKIT </v>
          </cell>
          <cell r="C1771">
            <v>4290</v>
          </cell>
          <cell r="D1771" t="str">
            <v xml:space="preserve">B </v>
          </cell>
        </row>
        <row r="1772">
          <cell r="A1772" t="str">
            <v xml:space="preserve">X2510A </v>
          </cell>
          <cell r="B1772" t="str">
            <v xml:space="preserve">OPT PROCESSOR US 167MHZ/1MB </v>
          </cell>
          <cell r="C1772">
            <v>19500</v>
          </cell>
          <cell r="D1772" t="str">
            <v xml:space="preserve">A </v>
          </cell>
        </row>
        <row r="1773">
          <cell r="A1773" t="str">
            <v xml:space="preserve">X2550A </v>
          </cell>
          <cell r="B1773" t="str">
            <v xml:space="preserve">OPT PROCESSOR US 250MHZ/4MB </v>
          </cell>
          <cell r="C1773">
            <v>24000</v>
          </cell>
          <cell r="D1773" t="str">
            <v xml:space="preserve">A </v>
          </cell>
        </row>
        <row r="1774">
          <cell r="A1774" t="str">
            <v xml:space="preserve">X2560A </v>
          </cell>
          <cell r="B1774" t="str">
            <v xml:space="preserve">OPT PROCESSOR US 336/333MHZ/4M </v>
          </cell>
          <cell r="C1774">
            <v>28500</v>
          </cell>
          <cell r="D1774" t="str">
            <v xml:space="preserve">A </v>
          </cell>
        </row>
        <row r="1775">
          <cell r="A1775" t="str">
            <v xml:space="preserve">X2570A </v>
          </cell>
          <cell r="B1775" t="str">
            <v xml:space="preserve">OPT PROCESSOR US 400-MHZ/4MB </v>
          </cell>
          <cell r="C1775">
            <v>25500</v>
          </cell>
          <cell r="D1775" t="str">
            <v xml:space="preserve">A </v>
          </cell>
        </row>
        <row r="1776">
          <cell r="A1776" t="str">
            <v xml:space="preserve">X2580A </v>
          </cell>
          <cell r="B1776" t="str">
            <v xml:space="preserve">OPT PROCESSOR US 400-MHZ/8MB </v>
          </cell>
          <cell r="C1776">
            <v>26250</v>
          </cell>
          <cell r="D1776" t="str">
            <v xml:space="preserve">A </v>
          </cell>
        </row>
        <row r="1777">
          <cell r="A1777" t="str">
            <v xml:space="preserve">X2602A </v>
          </cell>
          <cell r="B1777" t="str">
            <v xml:space="preserve">OPT INT CPU/MEM BD FOR EXX00 </v>
          </cell>
          <cell r="C1777">
            <v>13500</v>
          </cell>
          <cell r="D1777" t="str">
            <v xml:space="preserve">A </v>
          </cell>
        </row>
        <row r="1778">
          <cell r="A1778" t="str">
            <v xml:space="preserve">X2612A </v>
          </cell>
          <cell r="B1778" t="str">
            <v xml:space="preserve">OPT INT I/O BD EXX00 W/FC-AL </v>
          </cell>
          <cell r="C1778">
            <v>9750</v>
          </cell>
          <cell r="D1778" t="str">
            <v xml:space="preserve">A </v>
          </cell>
        </row>
        <row r="1779">
          <cell r="A1779" t="str">
            <v xml:space="preserve">X2622A </v>
          </cell>
          <cell r="B1779" t="str">
            <v xml:space="preserve">OPT INT GRAPHICS I/O BD EXX00 </v>
          </cell>
          <cell r="C1779">
            <v>10500</v>
          </cell>
          <cell r="D1779" t="str">
            <v xml:space="preserve">A </v>
          </cell>
        </row>
        <row r="1780">
          <cell r="A1780" t="str">
            <v xml:space="preserve">X2632A </v>
          </cell>
          <cell r="B1780" t="str">
            <v xml:space="preserve">OPT INT PCI I/O BD FOR EXX00 </v>
          </cell>
          <cell r="C1780">
            <v>12000</v>
          </cell>
          <cell r="D1780" t="str">
            <v xml:space="preserve">A </v>
          </cell>
        </row>
        <row r="1781">
          <cell r="A1781" t="str">
            <v xml:space="preserve">X2652A </v>
          </cell>
          <cell r="B1781" t="str">
            <v xml:space="preserve">OPTIONAL FC-AL INTERFACE BOARD </v>
          </cell>
          <cell r="C1781">
            <v>2250</v>
          </cell>
          <cell r="D1781" t="str">
            <v xml:space="preserve">A </v>
          </cell>
        </row>
        <row r="1782">
          <cell r="A1782" t="str">
            <v xml:space="preserve">X2720A </v>
          </cell>
          <cell r="B1782" t="str">
            <v xml:space="preserve">E10000 CONTROL BOARD </v>
          </cell>
          <cell r="C1782">
            <v>32000</v>
          </cell>
          <cell r="D1782" t="str">
            <v xml:space="preserve">A </v>
          </cell>
        </row>
        <row r="1783">
          <cell r="A1783" t="str">
            <v xml:space="preserve">X2721A </v>
          </cell>
          <cell r="B1783" t="str">
            <v xml:space="preserve">E10000 CONTROL BOARD, ETH HUB. </v>
          </cell>
          <cell r="C1783">
            <v>32000</v>
          </cell>
          <cell r="D1783" t="str">
            <v xml:space="preserve">A </v>
          </cell>
        </row>
        <row r="1784">
          <cell r="A1784" t="str">
            <v xml:space="preserve">X2730A </v>
          </cell>
          <cell r="B1784" t="str">
            <v xml:space="preserve">E10000 I/O BOARD </v>
          </cell>
          <cell r="C1784">
            <v>12000</v>
          </cell>
          <cell r="D1784" t="str">
            <v xml:space="preserve">A </v>
          </cell>
        </row>
        <row r="1785">
          <cell r="A1785" t="str">
            <v xml:space="preserve">X2753A </v>
          </cell>
          <cell r="B1785" t="str">
            <v xml:space="preserve">E10000 Sys. Service Processor </v>
          </cell>
          <cell r="C1785">
            <v>16800</v>
          </cell>
          <cell r="D1785" t="str">
            <v xml:space="preserve">A </v>
          </cell>
        </row>
        <row r="1786">
          <cell r="A1786" t="str">
            <v xml:space="preserve">X311L </v>
          </cell>
          <cell r="B1786" t="str">
            <v xml:space="preserve">NORTH AMERICAN/ASIA PWR CRD KT </v>
          </cell>
          <cell r="C1786">
            <v>0</v>
          </cell>
          <cell r="D1786" t="str">
            <v xml:space="preserve">D </v>
          </cell>
        </row>
        <row r="1787">
          <cell r="A1787" t="str">
            <v xml:space="preserve">X3518A </v>
          </cell>
          <cell r="B1787" t="str">
            <v xml:space="preserve">KOREAN COUNTRY KIT </v>
          </cell>
          <cell r="C1787">
            <v>0</v>
          </cell>
          <cell r="D1787" t="str">
            <v xml:space="preserve">D </v>
          </cell>
        </row>
        <row r="1788">
          <cell r="A1788" t="str">
            <v xml:space="preserve">X3655A </v>
          </cell>
          <cell r="B1788" t="str">
            <v xml:space="preserve">TURBOGXPLUS CARD W/CABLES, DOC </v>
          </cell>
          <cell r="C1788">
            <v>1162</v>
          </cell>
          <cell r="D1788" t="str">
            <v xml:space="preserve">H </v>
          </cell>
        </row>
        <row r="1789">
          <cell r="A1789" t="str">
            <v xml:space="preserve">X3664A </v>
          </cell>
          <cell r="B1789" t="str">
            <v xml:space="preserve">ELITE3D M3 W/CBL </v>
          </cell>
          <cell r="C1789">
            <v>2594</v>
          </cell>
          <cell r="D1789" t="str">
            <v xml:space="preserve">H </v>
          </cell>
        </row>
        <row r="1790">
          <cell r="A1790" t="str">
            <v xml:space="preserve">X3665A </v>
          </cell>
          <cell r="B1790" t="str">
            <v xml:space="preserve">ELITE3D M6 VERTICAL W/CBL </v>
          </cell>
          <cell r="C1790">
            <v>3894</v>
          </cell>
          <cell r="D1790" t="str">
            <v xml:space="preserve">H </v>
          </cell>
        </row>
        <row r="1791">
          <cell r="A1791" t="str">
            <v xml:space="preserve">X3666A </v>
          </cell>
          <cell r="B1791" t="str">
            <v xml:space="preserve">ELITE3D M6 HORIZ. W/CBL </v>
          </cell>
          <cell r="C1791">
            <v>6993</v>
          </cell>
          <cell r="D1791" t="str">
            <v xml:space="preserve">H </v>
          </cell>
        </row>
        <row r="1792">
          <cell r="A1792" t="str">
            <v xml:space="preserve">X3667A </v>
          </cell>
          <cell r="B1792" t="str">
            <v xml:space="preserve">ELITE3D M6 HORIZ. W/CBL </v>
          </cell>
          <cell r="C1792">
            <v>3894</v>
          </cell>
          <cell r="D1792" t="str">
            <v xml:space="preserve">H </v>
          </cell>
        </row>
        <row r="1793">
          <cell r="A1793" t="str">
            <v xml:space="preserve">X3668A </v>
          </cell>
          <cell r="B1793" t="str">
            <v xml:space="preserve">PGX32 CARD W/VIDEO ADAPTOR </v>
          </cell>
          <cell r="C1793">
            <v>398</v>
          </cell>
          <cell r="D1793" t="str">
            <v xml:space="preserve">H </v>
          </cell>
        </row>
        <row r="1794">
          <cell r="A1794" t="str">
            <v xml:space="preserve">X3669A </v>
          </cell>
          <cell r="B1794" t="str">
            <v xml:space="preserve">CREATOR SERIES 1, HORIZONTAL </v>
          </cell>
          <cell r="C1794">
            <v>1113</v>
          </cell>
          <cell r="D1794" t="str">
            <v xml:space="preserve">H </v>
          </cell>
        </row>
        <row r="1795">
          <cell r="A1795" t="str">
            <v xml:space="preserve">X3670A </v>
          </cell>
          <cell r="B1795" t="str">
            <v xml:space="preserve">Creator3D series 3, vertical </v>
          </cell>
          <cell r="C1795">
            <v>1034</v>
          </cell>
          <cell r="D1795" t="str">
            <v xml:space="preserve">H </v>
          </cell>
        </row>
        <row r="1796">
          <cell r="A1796" t="str">
            <v xml:space="preserve">X3671A </v>
          </cell>
          <cell r="B1796" t="str">
            <v xml:space="preserve">CREATOR3D SERIES 3, HORIZONTAL </v>
          </cell>
          <cell r="C1796">
            <v>1034</v>
          </cell>
          <cell r="D1796" t="str">
            <v xml:space="preserve">H </v>
          </cell>
        </row>
        <row r="1797">
          <cell r="A1797" t="str">
            <v xml:space="preserve">X3672A </v>
          </cell>
          <cell r="B1797" t="str">
            <v xml:space="preserve">CREATOR SERIES 3, VERTICAL </v>
          </cell>
          <cell r="C1797">
            <v>1113</v>
          </cell>
          <cell r="D1797" t="str">
            <v xml:space="preserve">H </v>
          </cell>
        </row>
        <row r="1798">
          <cell r="A1798" t="str">
            <v xml:space="preserve">X3675A </v>
          </cell>
          <cell r="B1798" t="str">
            <v xml:space="preserve">CREATOR3D SERIES 2, HORIZONTAL </v>
          </cell>
          <cell r="C1798">
            <v>1673</v>
          </cell>
          <cell r="D1798" t="str">
            <v xml:space="preserve">H </v>
          </cell>
        </row>
        <row r="1799">
          <cell r="A1799" t="str">
            <v xml:space="preserve">X3810A </v>
          </cell>
          <cell r="B1799" t="str">
            <v xml:space="preserve">OPT CABLE SCSI 4M 68/68PIN </v>
          </cell>
          <cell r="C1799">
            <v>215</v>
          </cell>
          <cell r="D1799" t="str">
            <v xml:space="preserve">A </v>
          </cell>
        </row>
        <row r="1800">
          <cell r="A1800" t="str">
            <v xml:space="preserve">X3825A </v>
          </cell>
          <cell r="B1800" t="str">
            <v xml:space="preserve">SC 2.1 SCI CABLE (10M) </v>
          </cell>
          <cell r="C1800">
            <v>325</v>
          </cell>
          <cell r="D1800" t="str">
            <v xml:space="preserve">D </v>
          </cell>
        </row>
        <row r="1801">
          <cell r="A1801" t="str">
            <v xml:space="preserve">X3826A </v>
          </cell>
          <cell r="B1801" t="str">
            <v xml:space="preserve">SC 2.1 SCI CABLE (2M) </v>
          </cell>
          <cell r="C1801">
            <v>325</v>
          </cell>
          <cell r="D1801" t="str">
            <v xml:space="preserve">D </v>
          </cell>
        </row>
        <row r="1802">
          <cell r="A1802" t="str">
            <v xml:space="preserve">X3828A </v>
          </cell>
          <cell r="B1802" t="str">
            <v xml:space="preserve">SC 2.2 SCI CABLE (5M) </v>
          </cell>
          <cell r="C1802">
            <v>325</v>
          </cell>
          <cell r="D1802" t="str">
            <v xml:space="preserve">D </v>
          </cell>
        </row>
        <row r="1803">
          <cell r="A1803" t="str">
            <v xml:space="preserve">X3829A </v>
          </cell>
          <cell r="B1803" t="str">
            <v xml:space="preserve">SC 2.1 SCI CBL BRACK (E5/6000) </v>
          </cell>
          <cell r="C1803">
            <v>390</v>
          </cell>
          <cell r="D1803" t="str">
            <v xml:space="preserve">D </v>
          </cell>
        </row>
        <row r="1804">
          <cell r="A1804" t="str">
            <v xml:space="preserve">X3830A </v>
          </cell>
          <cell r="B1804" t="str">
            <v xml:space="preserve">4M CABLE, SCSI 68 TO VHDC </v>
          </cell>
          <cell r="C1804">
            <v>231</v>
          </cell>
          <cell r="D1804" t="str">
            <v xml:space="preserve">A </v>
          </cell>
        </row>
        <row r="1805">
          <cell r="A1805" t="str">
            <v xml:space="preserve">X3831A </v>
          </cell>
          <cell r="B1805" t="str">
            <v xml:space="preserve">10M CABLE, SCSI TO VHDC </v>
          </cell>
          <cell r="C1805">
            <v>371</v>
          </cell>
          <cell r="D1805" t="str">
            <v xml:space="preserve">A </v>
          </cell>
        </row>
        <row r="1806">
          <cell r="A1806" t="str">
            <v xml:space="preserve">X3836A </v>
          </cell>
          <cell r="B1806" t="str">
            <v xml:space="preserve">5M SERIAL CABLE </v>
          </cell>
          <cell r="C1806">
            <v>163</v>
          </cell>
          <cell r="D1806" t="str">
            <v xml:space="preserve">D </v>
          </cell>
        </row>
        <row r="1807">
          <cell r="A1807" t="str">
            <v xml:space="preserve">X3837A </v>
          </cell>
          <cell r="B1807" t="str">
            <v xml:space="preserve">OPT 5M NULL ENET CABLE </v>
          </cell>
          <cell r="C1807">
            <v>163</v>
          </cell>
          <cell r="D1807" t="str">
            <v xml:space="preserve">D </v>
          </cell>
        </row>
        <row r="1808">
          <cell r="A1808" t="str">
            <v xml:space="preserve">X3838A </v>
          </cell>
          <cell r="B1808" t="str">
            <v xml:space="preserve">OPT 6M DIFFERENTIAL SCSI CABLE </v>
          </cell>
          <cell r="C1808">
            <v>163</v>
          </cell>
          <cell r="D1808" t="str">
            <v xml:space="preserve">D </v>
          </cell>
        </row>
        <row r="1809">
          <cell r="A1809" t="str">
            <v xml:space="preserve">X3839A </v>
          </cell>
          <cell r="B1809" t="str">
            <v xml:space="preserve">OPT 8M DIFFERENTIAL SCSI CABLE </v>
          </cell>
          <cell r="C1809">
            <v>163</v>
          </cell>
          <cell r="D1809" t="str">
            <v xml:space="preserve">D </v>
          </cell>
        </row>
        <row r="1810">
          <cell r="A1810" t="str">
            <v xml:space="preserve">X3840A </v>
          </cell>
          <cell r="B1810" t="str">
            <v xml:space="preserve">SCSI CABLE,68P-68P,12M </v>
          </cell>
          <cell r="C1810">
            <v>270</v>
          </cell>
          <cell r="D1810" t="str">
            <v xml:space="preserve">A </v>
          </cell>
        </row>
        <row r="1811">
          <cell r="A1811" t="str">
            <v xml:space="preserve">X3841A </v>
          </cell>
          <cell r="B1811" t="str">
            <v xml:space="preserve">SCSI CABLE,IBM RS/6000,68P-68P </v>
          </cell>
          <cell r="C1811">
            <v>270</v>
          </cell>
          <cell r="D1811" t="str">
            <v xml:space="preserve">A </v>
          </cell>
        </row>
        <row r="1812">
          <cell r="A1812" t="str">
            <v xml:space="preserve">X3842A </v>
          </cell>
          <cell r="B1812" t="str">
            <v xml:space="preserve">BMC CABLE PAIR, 0.5M </v>
          </cell>
          <cell r="C1812">
            <v>144</v>
          </cell>
          <cell r="D1812" t="str">
            <v xml:space="preserve">A </v>
          </cell>
        </row>
        <row r="1813">
          <cell r="A1813" t="str">
            <v xml:space="preserve">X3843A </v>
          </cell>
          <cell r="B1813" t="str">
            <v xml:space="preserve">BMC CABLE PAIR, 10M </v>
          </cell>
          <cell r="C1813">
            <v>486</v>
          </cell>
          <cell r="D1813" t="str">
            <v xml:space="preserve">A </v>
          </cell>
        </row>
        <row r="1814">
          <cell r="A1814" t="str">
            <v xml:space="preserve">X3844A </v>
          </cell>
          <cell r="B1814" t="str">
            <v xml:space="preserve">BMC CABLE PAIR, 20M </v>
          </cell>
          <cell r="C1814">
            <v>684</v>
          </cell>
          <cell r="D1814" t="str">
            <v xml:space="preserve">A </v>
          </cell>
        </row>
        <row r="1815">
          <cell r="A1815" t="str">
            <v xml:space="preserve">X3845A </v>
          </cell>
          <cell r="B1815" t="str">
            <v xml:space="preserve">BMC CABLE PAIR, 30M </v>
          </cell>
          <cell r="C1815">
            <v>882</v>
          </cell>
          <cell r="D1815" t="str">
            <v xml:space="preserve">A </v>
          </cell>
        </row>
        <row r="1816">
          <cell r="A1816" t="str">
            <v xml:space="preserve">X3846A </v>
          </cell>
          <cell r="B1816" t="str">
            <v xml:space="preserve">ESCON CABLE, 13M </v>
          </cell>
          <cell r="C1816">
            <v>252</v>
          </cell>
          <cell r="D1816" t="str">
            <v xml:space="preserve">A </v>
          </cell>
        </row>
        <row r="1817">
          <cell r="A1817" t="str">
            <v xml:space="preserve">X3847A </v>
          </cell>
          <cell r="B1817" t="str">
            <v xml:space="preserve">ESCON CABLE, 31M </v>
          </cell>
          <cell r="C1817">
            <v>558</v>
          </cell>
          <cell r="D1817" t="str">
            <v xml:space="preserve">A </v>
          </cell>
        </row>
        <row r="1818">
          <cell r="A1818" t="str">
            <v xml:space="preserve">X3848A </v>
          </cell>
          <cell r="B1818" t="str">
            <v xml:space="preserve">OPT PWR CORD F.ENTERPR.(INT) </v>
          </cell>
          <cell r="C1818">
            <v>0</v>
          </cell>
          <cell r="D1818" t="str">
            <v xml:space="preserve">D </v>
          </cell>
        </row>
        <row r="1819">
          <cell r="A1819" t="str">
            <v xml:space="preserve">X3856A </v>
          </cell>
          <cell r="B1819" t="str">
            <v xml:space="preserve">CABLE-68/68PIN SCSI W/PWR CORD </v>
          </cell>
          <cell r="C1819">
            <v>61</v>
          </cell>
          <cell r="D1819" t="str">
            <v xml:space="preserve">H </v>
          </cell>
        </row>
        <row r="1820">
          <cell r="A1820" t="str">
            <v xml:space="preserve">X3857A </v>
          </cell>
          <cell r="B1820" t="str">
            <v xml:space="preserve">CABLE-50/68PIN SCSI W/PWR CORD </v>
          </cell>
          <cell r="C1820">
            <v>63</v>
          </cell>
          <cell r="D1820" t="str">
            <v xml:space="preserve">H </v>
          </cell>
        </row>
        <row r="1821">
          <cell r="A1821" t="str">
            <v xml:space="preserve">X3858A </v>
          </cell>
          <cell r="B1821" t="str">
            <v xml:space="preserve">U.S. POWER CORD FOR STOREDGE </v>
          </cell>
          <cell r="C1821">
            <v>0</v>
          </cell>
          <cell r="D1821" t="str">
            <v xml:space="preserve">D </v>
          </cell>
        </row>
        <row r="1822">
          <cell r="A1822" t="str">
            <v xml:space="preserve">X3859A </v>
          </cell>
          <cell r="B1822" t="str">
            <v xml:space="preserve">INTL. POWER CORD FOR STOREDGE </v>
          </cell>
          <cell r="C1822">
            <v>0</v>
          </cell>
          <cell r="D1822" t="str">
            <v xml:space="preserve">D </v>
          </cell>
        </row>
        <row r="1823">
          <cell r="A1823" t="str">
            <v xml:space="preserve">X3860A </v>
          </cell>
          <cell r="B1823" t="str">
            <v xml:space="preserve">OPT CABLE SCSI FOR ULTRA 2 </v>
          </cell>
          <cell r="C1823">
            <v>33</v>
          </cell>
          <cell r="D1823" t="str">
            <v xml:space="preserve">A </v>
          </cell>
        </row>
        <row r="1824">
          <cell r="A1824" t="str">
            <v xml:space="preserve">X3865A </v>
          </cell>
          <cell r="B1824" t="str">
            <v xml:space="preserve">E10000 PWR CORD (14FT),FOR N.A </v>
          </cell>
          <cell r="C1824">
            <v>0</v>
          </cell>
          <cell r="D1824" t="str">
            <v xml:space="preserve">D </v>
          </cell>
        </row>
        <row r="1825">
          <cell r="A1825" t="str">
            <v xml:space="preserve">X3872A </v>
          </cell>
          <cell r="B1825" t="str">
            <v xml:space="preserve">VIDEO CONNECTOR ADAPTER HD-15 </v>
          </cell>
          <cell r="C1825">
            <v>47</v>
          </cell>
          <cell r="D1825" t="str">
            <v xml:space="preserve">H </v>
          </cell>
        </row>
        <row r="1826">
          <cell r="A1826" t="str">
            <v xml:space="preserve">X3875A </v>
          </cell>
          <cell r="B1826" t="str">
            <v xml:space="preserve">E10000 AC INPUT MODULE </v>
          </cell>
          <cell r="C1826">
            <v>3900</v>
          </cell>
          <cell r="D1826" t="str">
            <v xml:space="preserve">A </v>
          </cell>
        </row>
        <row r="1827">
          <cell r="A1827" t="str">
            <v xml:space="preserve">X3876A </v>
          </cell>
          <cell r="B1827" t="str">
            <v xml:space="preserve">SC 2.1 SCI SWITCH 4-PORT </v>
          </cell>
          <cell r="C1827">
            <v>22750</v>
          </cell>
          <cell r="D1827" t="str">
            <v xml:space="preserve">A </v>
          </cell>
        </row>
        <row r="1828">
          <cell r="A1828" t="str">
            <v xml:space="preserve">X400-9.0-B </v>
          </cell>
          <cell r="B1828" t="str">
            <v xml:space="preserve">SOLSTICE X.400 9.0, CD DOC </v>
          </cell>
          <cell r="C1828">
            <v>260</v>
          </cell>
          <cell r="D1828" t="str">
            <v xml:space="preserve">B </v>
          </cell>
        </row>
        <row r="1829">
          <cell r="A1829" t="str">
            <v xml:space="preserve">X400-9.0-CSITE </v>
          </cell>
          <cell r="B1829" t="str">
            <v xml:space="preserve">SOLSTICE X.400 9.0 CT. LIC </v>
          </cell>
          <cell r="C1829">
            <v>2594</v>
          </cell>
          <cell r="D1829" t="str">
            <v xml:space="preserve">B </v>
          </cell>
        </row>
        <row r="1830">
          <cell r="A1830" t="str">
            <v xml:space="preserve">X400-9.0-ES-S </v>
          </cell>
          <cell r="B1830" t="str">
            <v xml:space="preserve">SOLSTICE X.400 9.0 T2, CD LIC </v>
          </cell>
          <cell r="C1830">
            <v>16894</v>
          </cell>
          <cell r="D1830" t="str">
            <v xml:space="preserve">B </v>
          </cell>
        </row>
        <row r="1831">
          <cell r="A1831" t="str">
            <v xml:space="preserve">X400-9.0-L10 </v>
          </cell>
          <cell r="B1831" t="str">
            <v xml:space="preserve">SOLSTICE X.400 9.0, LIC </v>
          </cell>
          <cell r="C1831">
            <v>1560</v>
          </cell>
          <cell r="D1831" t="str">
            <v xml:space="preserve">B </v>
          </cell>
        </row>
        <row r="1832">
          <cell r="A1832" t="str">
            <v xml:space="preserve">X400-9.0-MGMT-L </v>
          </cell>
          <cell r="B1832" t="str">
            <v xml:space="preserve">SOLSTICE X.400 9.0 MGMT, LIC </v>
          </cell>
          <cell r="C1832">
            <v>2594</v>
          </cell>
          <cell r="D1832" t="str">
            <v xml:space="preserve">B </v>
          </cell>
        </row>
        <row r="1833">
          <cell r="A1833" t="str">
            <v xml:space="preserve">X400-9.0-MIME-L </v>
          </cell>
          <cell r="B1833" t="str">
            <v xml:space="preserve">SOLSTICE X.400 9.0 MIME. LIC </v>
          </cell>
          <cell r="C1833">
            <v>2594</v>
          </cell>
          <cell r="D1833" t="str">
            <v xml:space="preserve">B </v>
          </cell>
        </row>
        <row r="1834">
          <cell r="A1834" t="str">
            <v xml:space="preserve">X400-9.0-SS-S </v>
          </cell>
          <cell r="B1834" t="str">
            <v xml:space="preserve">SOLSTICE X.400 9.0 T1, CD LIC </v>
          </cell>
          <cell r="C1834">
            <v>7144</v>
          </cell>
          <cell r="D1834" t="str">
            <v xml:space="preserve">B </v>
          </cell>
        </row>
        <row r="1835">
          <cell r="A1835" t="str">
            <v xml:space="preserve">X465A </v>
          </cell>
          <cell r="B1835" t="str">
            <v xml:space="preserve">SUN INTERFACE CONVERTER </v>
          </cell>
          <cell r="C1835">
            <v>98</v>
          </cell>
          <cell r="D1835" t="str">
            <v xml:space="preserve">D </v>
          </cell>
        </row>
        <row r="1836">
          <cell r="A1836" t="str">
            <v xml:space="preserve">X467A </v>
          </cell>
          <cell r="B1836" t="str">
            <v xml:space="preserve">OPT CABLE MII-AUI CONVERTER </v>
          </cell>
          <cell r="C1836">
            <v>384</v>
          </cell>
          <cell r="D1836" t="str">
            <v xml:space="preserve">A </v>
          </cell>
        </row>
        <row r="1837">
          <cell r="A1837" t="str">
            <v xml:space="preserve">X470A </v>
          </cell>
          <cell r="B1837" t="str">
            <v xml:space="preserve">VIDEO CONNECTOR 13W3F/HD15M </v>
          </cell>
          <cell r="C1837">
            <v>61</v>
          </cell>
          <cell r="D1837" t="str">
            <v xml:space="preserve">H </v>
          </cell>
        </row>
        <row r="1838">
          <cell r="A1838" t="str">
            <v xml:space="preserve">X488A </v>
          </cell>
          <cell r="B1838" t="str">
            <v xml:space="preserve">OPT MULTIMEDIA KIT US </v>
          </cell>
          <cell r="C1838">
            <v>2018</v>
          </cell>
          <cell r="D1838" t="str">
            <v xml:space="preserve">H </v>
          </cell>
        </row>
        <row r="1839">
          <cell r="A1839" t="str">
            <v xml:space="preserve">X488A-EU </v>
          </cell>
          <cell r="B1839" t="str">
            <v xml:space="preserve">OPT MULTIMEDIA KIT EUROPE </v>
          </cell>
          <cell r="C1839">
            <v>2018</v>
          </cell>
          <cell r="D1839" t="str">
            <v xml:space="preserve">H </v>
          </cell>
        </row>
        <row r="1840">
          <cell r="A1840" t="str">
            <v xml:space="preserve">X488A-UK </v>
          </cell>
          <cell r="B1840" t="str">
            <v xml:space="preserve">OPT MULTIMEDIA KIT UK </v>
          </cell>
          <cell r="C1840">
            <v>2018</v>
          </cell>
          <cell r="D1840" t="str">
            <v xml:space="preserve">H </v>
          </cell>
        </row>
        <row r="1841">
          <cell r="A1841" t="str">
            <v xml:space="preserve">X490A </v>
          </cell>
          <cell r="B1841" t="str">
            <v xml:space="preserve">PCI MULTIMEDIA KIT US </v>
          </cell>
          <cell r="C1841">
            <v>1993</v>
          </cell>
          <cell r="D1841" t="str">
            <v xml:space="preserve">H </v>
          </cell>
        </row>
        <row r="1842">
          <cell r="A1842" t="str">
            <v xml:space="preserve">X498A </v>
          </cell>
          <cell r="B1842" t="str">
            <v xml:space="preserve">PCI MULTIMEDIA KIT US </v>
          </cell>
          <cell r="C1842">
            <v>1993</v>
          </cell>
          <cell r="D1842" t="str">
            <v xml:space="preserve">H </v>
          </cell>
        </row>
        <row r="1843">
          <cell r="A1843" t="str">
            <v xml:space="preserve">X500-1.0-B </v>
          </cell>
          <cell r="B1843" t="str">
            <v xml:space="preserve">SOLSTICE X.500 1.0, CD DOC </v>
          </cell>
          <cell r="C1843">
            <v>260</v>
          </cell>
          <cell r="D1843" t="str">
            <v xml:space="preserve">B </v>
          </cell>
        </row>
        <row r="1844">
          <cell r="A1844" t="str">
            <v xml:space="preserve">X500-1.0-CSITE </v>
          </cell>
          <cell r="B1844" t="str">
            <v xml:space="preserve">SOLSTICE X.500 1.0 TK, LIC </v>
          </cell>
          <cell r="C1844">
            <v>2594</v>
          </cell>
          <cell r="D1844" t="str">
            <v xml:space="preserve">B </v>
          </cell>
        </row>
        <row r="1845">
          <cell r="A1845" t="str">
            <v xml:space="preserve">X500-1.0-ES-L </v>
          </cell>
          <cell r="B1845" t="str">
            <v xml:space="preserve">SOLSTICE X.500 1.0 T2, LIC </v>
          </cell>
          <cell r="C1845">
            <v>18194</v>
          </cell>
          <cell r="D1845" t="str">
            <v xml:space="preserve">B </v>
          </cell>
        </row>
        <row r="1846">
          <cell r="A1846" t="str">
            <v xml:space="preserve">X500-1.0-SS-L </v>
          </cell>
          <cell r="B1846" t="str">
            <v xml:space="preserve">SOLSTICE X.500 1.0 T1, LIC </v>
          </cell>
          <cell r="C1846">
            <v>7794</v>
          </cell>
          <cell r="D1846" t="str">
            <v xml:space="preserve">B </v>
          </cell>
        </row>
        <row r="1847">
          <cell r="A1847" t="str">
            <v xml:space="preserve">X5162A </v>
          </cell>
          <cell r="B1847" t="str">
            <v xml:space="preserve">OPT INT DISKBD 8GB/7200 USCSI </v>
          </cell>
          <cell r="C1847">
            <v>5550</v>
          </cell>
          <cell r="D1847" t="str">
            <v xml:space="preserve">A </v>
          </cell>
        </row>
        <row r="1848">
          <cell r="A1848" t="str">
            <v xml:space="preserve">X5214A </v>
          </cell>
          <cell r="B1848" t="str">
            <v xml:space="preserve">OPT INT DISK 4.2GB/7200 USCSI </v>
          </cell>
          <cell r="C1848">
            <v>1015</v>
          </cell>
          <cell r="D1848" t="str">
            <v xml:space="preserve">H </v>
          </cell>
        </row>
        <row r="1849">
          <cell r="A1849" t="str">
            <v xml:space="preserve">X5226A </v>
          </cell>
          <cell r="B1849" t="str">
            <v xml:space="preserve">OPT INT 9GB DRIVE FOR U10 </v>
          </cell>
          <cell r="C1849">
            <v>630</v>
          </cell>
          <cell r="D1849" t="str">
            <v xml:space="preserve">H </v>
          </cell>
        </row>
        <row r="1850">
          <cell r="A1850" t="str">
            <v xml:space="preserve">X5228A </v>
          </cell>
          <cell r="B1850" t="str">
            <v xml:space="preserve">OPT INT DISK 4GB/10000 USCSI </v>
          </cell>
          <cell r="C1850">
            <v>1365</v>
          </cell>
          <cell r="D1850" t="str">
            <v xml:space="preserve">H </v>
          </cell>
        </row>
        <row r="1851">
          <cell r="A1851" t="str">
            <v xml:space="preserve">X5229A </v>
          </cell>
          <cell r="B1851" t="str">
            <v xml:space="preserve">OPT INT DISK 9.1GB/7200 USCSI </v>
          </cell>
          <cell r="C1851">
            <v>1484</v>
          </cell>
          <cell r="D1851" t="str">
            <v xml:space="preserve">H </v>
          </cell>
        </row>
        <row r="1852">
          <cell r="A1852" t="str">
            <v xml:space="preserve">X5230A </v>
          </cell>
          <cell r="B1852" t="str">
            <v xml:space="preserve">OPT INT DISK 9.1GB/7200 USCSI </v>
          </cell>
          <cell r="C1852">
            <v>2030</v>
          </cell>
          <cell r="D1852" t="str">
            <v xml:space="preserve">H </v>
          </cell>
        </row>
        <row r="1853">
          <cell r="A1853" t="str">
            <v xml:space="preserve">X5232A </v>
          </cell>
          <cell r="B1853" t="str">
            <v xml:space="preserve">OPT INT DISK 18.2GB/7200 USCSI </v>
          </cell>
          <cell r="C1853">
            <v>2660</v>
          </cell>
          <cell r="D1853" t="str">
            <v xml:space="preserve">H </v>
          </cell>
        </row>
        <row r="1854">
          <cell r="A1854" t="str">
            <v xml:space="preserve">X5233A </v>
          </cell>
          <cell r="B1854" t="str">
            <v xml:space="preserve">OPT INT DISK 18.2GB/7200 USCSI </v>
          </cell>
          <cell r="C1854">
            <v>3640</v>
          </cell>
          <cell r="D1854" t="str">
            <v xml:space="preserve">H </v>
          </cell>
        </row>
        <row r="1855">
          <cell r="A1855" t="str">
            <v xml:space="preserve">X5234A </v>
          </cell>
          <cell r="B1855" t="str">
            <v xml:space="preserve">OPT INT DISK 9.1GB/10K USCSI </v>
          </cell>
          <cell r="C1855">
            <v>1715</v>
          </cell>
          <cell r="D1855" t="str">
            <v xml:space="preserve">H </v>
          </cell>
        </row>
        <row r="1856">
          <cell r="A1856" t="str">
            <v xml:space="preserve">X5235A </v>
          </cell>
          <cell r="B1856" t="str">
            <v xml:space="preserve">OPT INT DISK 9GB/10000 USCSI </v>
          </cell>
          <cell r="C1856">
            <v>1785</v>
          </cell>
          <cell r="D1856" t="str">
            <v xml:space="preserve">H </v>
          </cell>
        </row>
        <row r="1857">
          <cell r="A1857" t="str">
            <v xml:space="preserve">X5236A </v>
          </cell>
          <cell r="B1857" t="str">
            <v xml:space="preserve">OPT INT 9GB DRIVE FOR U5/U10 </v>
          </cell>
          <cell r="C1857">
            <v>630</v>
          </cell>
          <cell r="D1857" t="str">
            <v xml:space="preserve">H </v>
          </cell>
        </row>
        <row r="1858">
          <cell r="A1858" t="str">
            <v xml:space="preserve">X5911A </v>
          </cell>
          <cell r="B1858" t="str">
            <v xml:space="preserve">OPT INT DISK 4.2GB/7200 USCSI </v>
          </cell>
          <cell r="C1858">
            <v>1015</v>
          </cell>
          <cell r="D1858" t="str">
            <v xml:space="preserve">H </v>
          </cell>
        </row>
        <row r="1859">
          <cell r="A1859" t="str">
            <v xml:space="preserve">X595A </v>
          </cell>
          <cell r="B1859" t="str">
            <v xml:space="preserve">OPT FIBRE CHANNEL OPTICAL MOD </v>
          </cell>
          <cell r="C1859">
            <v>780</v>
          </cell>
          <cell r="D1859" t="str">
            <v xml:space="preserve">A </v>
          </cell>
        </row>
        <row r="1860">
          <cell r="A1860" t="str">
            <v xml:space="preserve">X6003A </v>
          </cell>
          <cell r="B1860" t="str">
            <v xml:space="preserve">OPT INT FLOPPY 1.44GB FOR U2 </v>
          </cell>
          <cell r="C1860">
            <v>175</v>
          </cell>
          <cell r="D1860" t="str">
            <v xml:space="preserve">H </v>
          </cell>
        </row>
        <row r="1861">
          <cell r="A1861" t="str">
            <v xml:space="preserve">X6004A </v>
          </cell>
          <cell r="B1861" t="str">
            <v xml:space="preserve">OPT INT FLOPPY DRIVE U30 </v>
          </cell>
          <cell r="C1861">
            <v>175</v>
          </cell>
          <cell r="D1861" t="str">
            <v xml:space="preserve">H </v>
          </cell>
        </row>
        <row r="1862">
          <cell r="A1862" t="str">
            <v xml:space="preserve">X6005A </v>
          </cell>
          <cell r="B1862" t="str">
            <v xml:space="preserve">OPT FLOPPY INT DR TAZMO &amp; E250 </v>
          </cell>
          <cell r="C1862">
            <v>175</v>
          </cell>
          <cell r="D1862" t="str">
            <v xml:space="preserve">H </v>
          </cell>
        </row>
        <row r="1863">
          <cell r="A1863" t="str">
            <v xml:space="preserve">X6062A </v>
          </cell>
          <cell r="B1863" t="str">
            <v xml:space="preserve">OPT INT TAPE 35GB DLT FOR FRST </v>
          </cell>
          <cell r="C1863">
            <v>13860</v>
          </cell>
          <cell r="D1863" t="str">
            <v xml:space="preserve">A </v>
          </cell>
        </row>
        <row r="1864">
          <cell r="A1864" t="str">
            <v xml:space="preserve">X6063A </v>
          </cell>
          <cell r="B1864" t="str">
            <v xml:space="preserve">OPT INT DLT7000 DRIVE </v>
          </cell>
          <cell r="C1864">
            <v>17360</v>
          </cell>
          <cell r="D1864" t="str">
            <v xml:space="preserve">A </v>
          </cell>
        </row>
        <row r="1865">
          <cell r="A1865" t="str">
            <v xml:space="preserve">X6077A </v>
          </cell>
          <cell r="B1865" t="str">
            <v xml:space="preserve">STOREDGE L1800, 2 X DLT7000 </v>
          </cell>
          <cell r="C1865">
            <v>77000</v>
          </cell>
          <cell r="D1865" t="str">
            <v xml:space="preserve">A </v>
          </cell>
        </row>
        <row r="1866">
          <cell r="A1866" t="str">
            <v xml:space="preserve">X6078A </v>
          </cell>
          <cell r="B1866" t="str">
            <v xml:space="preserve">STOREDGE L1800, 4 X DLT7000 </v>
          </cell>
          <cell r="C1866">
            <v>105000</v>
          </cell>
          <cell r="D1866" t="str">
            <v xml:space="preserve">A </v>
          </cell>
        </row>
        <row r="1867">
          <cell r="A1867" t="str">
            <v xml:space="preserve">X6079A </v>
          </cell>
          <cell r="B1867" t="str">
            <v xml:space="preserve">STOREDGE L3500, 2 X DLT7000 </v>
          </cell>
          <cell r="C1867">
            <v>98000</v>
          </cell>
          <cell r="D1867" t="str">
            <v xml:space="preserve">A </v>
          </cell>
        </row>
        <row r="1868">
          <cell r="A1868" t="str">
            <v xml:space="preserve">X6080A </v>
          </cell>
          <cell r="B1868" t="str">
            <v xml:space="preserve">STOREDGE L3500, 7 X DLT7000 </v>
          </cell>
          <cell r="C1868">
            <v>162400</v>
          </cell>
          <cell r="D1868" t="str">
            <v xml:space="preserve">A </v>
          </cell>
        </row>
        <row r="1869">
          <cell r="A1869" t="str">
            <v xml:space="preserve">X6106A </v>
          </cell>
          <cell r="B1869" t="str">
            <v xml:space="preserve">OPT INT 4GB SLR TAPE </v>
          </cell>
          <cell r="C1869">
            <v>1050</v>
          </cell>
          <cell r="D1869" t="str">
            <v xml:space="preserve">H </v>
          </cell>
        </row>
        <row r="1870">
          <cell r="A1870" t="str">
            <v xml:space="preserve">X6107A </v>
          </cell>
          <cell r="B1870" t="str">
            <v xml:space="preserve">OPT INT 4GB SLR TAPE (SERVER) </v>
          </cell>
          <cell r="C1870">
            <v>1235</v>
          </cell>
          <cell r="D1870" t="str">
            <v xml:space="preserve">A </v>
          </cell>
        </row>
        <row r="1871">
          <cell r="A1871" t="str">
            <v xml:space="preserve">X6166A </v>
          </cell>
          <cell r="B1871" t="str">
            <v xml:space="preserve">OPT INT CD 32X FOR U30/U60 </v>
          </cell>
          <cell r="C1871">
            <v>350</v>
          </cell>
          <cell r="D1871" t="str">
            <v xml:space="preserve">H </v>
          </cell>
        </row>
        <row r="1872">
          <cell r="A1872" t="str">
            <v xml:space="preserve">X6167A </v>
          </cell>
          <cell r="B1872" t="str">
            <v xml:space="preserve">OPT INT CD 32X FOR U2/E2 </v>
          </cell>
          <cell r="C1872">
            <v>350</v>
          </cell>
          <cell r="D1872" t="str">
            <v xml:space="preserve">H </v>
          </cell>
        </row>
        <row r="1873">
          <cell r="A1873" t="str">
            <v xml:space="preserve">X6171A </v>
          </cell>
          <cell r="B1873" t="str">
            <v xml:space="preserve">OPT INT 32X CD-ROM FOR U5/U10 </v>
          </cell>
          <cell r="C1873">
            <v>210</v>
          </cell>
          <cell r="D1873" t="str">
            <v xml:space="preserve">H </v>
          </cell>
        </row>
        <row r="1874">
          <cell r="A1874" t="str">
            <v xml:space="preserve">X6206A </v>
          </cell>
          <cell r="B1874" t="str">
            <v xml:space="preserve">OPT INT TAPE 14GB/8MM </v>
          </cell>
          <cell r="C1874">
            <v>3510</v>
          </cell>
          <cell r="D1874" t="str">
            <v xml:space="preserve">A </v>
          </cell>
        </row>
        <row r="1875">
          <cell r="A1875" t="str">
            <v xml:space="preserve">X6212A </v>
          </cell>
          <cell r="B1875" t="str">
            <v xml:space="preserve">OPT INT TAPE 7GB/8MM </v>
          </cell>
          <cell r="C1875">
            <v>2030</v>
          </cell>
          <cell r="D1875" t="str">
            <v xml:space="preserve">H </v>
          </cell>
        </row>
        <row r="1876">
          <cell r="A1876" t="str">
            <v xml:space="preserve">X6213A </v>
          </cell>
          <cell r="B1876" t="str">
            <v xml:space="preserve">OPT INT TAPE 7GB/8MM </v>
          </cell>
          <cell r="C1876">
            <v>2695</v>
          </cell>
          <cell r="D1876" t="str">
            <v xml:space="preserve">A </v>
          </cell>
        </row>
        <row r="1877">
          <cell r="A1877" t="str">
            <v xml:space="preserve">X6226A </v>
          </cell>
          <cell r="B1877" t="str">
            <v xml:space="preserve">TAPE LIB RACK 400GB/8MM W/TAPE </v>
          </cell>
          <cell r="C1877">
            <v>22400</v>
          </cell>
          <cell r="D1877" t="str">
            <v xml:space="preserve">H </v>
          </cell>
        </row>
        <row r="1878">
          <cell r="A1878" t="str">
            <v xml:space="preserve">X6234A </v>
          </cell>
          <cell r="B1878" t="str">
            <v xml:space="preserve">OPT INT TAPE 20/40GB 8MM </v>
          </cell>
          <cell r="C1878">
            <v>6300</v>
          </cell>
          <cell r="D1878" t="str">
            <v xml:space="preserve">A </v>
          </cell>
        </row>
        <row r="1879">
          <cell r="A1879" t="str">
            <v xml:space="preserve">X6235A </v>
          </cell>
          <cell r="B1879" t="str">
            <v xml:space="preserve">OPT INT TAPE 20-40GB 8MM E4000 </v>
          </cell>
          <cell r="C1879">
            <v>6300</v>
          </cell>
          <cell r="D1879" t="str">
            <v xml:space="preserve">A </v>
          </cell>
        </row>
        <row r="1880">
          <cell r="A1880" t="str">
            <v xml:space="preserve">X6236A </v>
          </cell>
          <cell r="B1880" t="str">
            <v xml:space="preserve">OPT INT 40GB/8MM FLEXIPACK </v>
          </cell>
          <cell r="C1880">
            <v>4620</v>
          </cell>
          <cell r="D1880" t="str">
            <v xml:space="preserve">H </v>
          </cell>
        </row>
        <row r="1881">
          <cell r="A1881" t="str">
            <v xml:space="preserve">X6238A </v>
          </cell>
          <cell r="B1881" t="str">
            <v xml:space="preserve">OPT INT TAPE 20/40GB 8MM-EX500 </v>
          </cell>
          <cell r="C1881">
            <v>6750</v>
          </cell>
          <cell r="D1881" t="str">
            <v xml:space="preserve">A </v>
          </cell>
        </row>
        <row r="1882">
          <cell r="A1882" t="str">
            <v xml:space="preserve">X6282A </v>
          </cell>
          <cell r="B1882" t="str">
            <v xml:space="preserve">OPT INT TAPE 12GB 4MM DDS-3 </v>
          </cell>
          <cell r="C1882">
            <v>1610</v>
          </cell>
          <cell r="D1882" t="str">
            <v xml:space="preserve">H </v>
          </cell>
        </row>
        <row r="1883">
          <cell r="A1883" t="str">
            <v xml:space="preserve">X6283A </v>
          </cell>
          <cell r="B1883" t="str">
            <v xml:space="preserve">OPT INT TAPE 12GB 4MM EX000 </v>
          </cell>
          <cell r="C1883">
            <v>1890</v>
          </cell>
          <cell r="D1883" t="str">
            <v xml:space="preserve">A </v>
          </cell>
        </row>
        <row r="1884">
          <cell r="A1884" t="str">
            <v xml:space="preserve">X6286A </v>
          </cell>
          <cell r="B1884" t="str">
            <v xml:space="preserve">OPT INT TAPE 12GB 4MM </v>
          </cell>
          <cell r="C1884">
            <v>1890</v>
          </cell>
          <cell r="D1884" t="str">
            <v xml:space="preserve">A </v>
          </cell>
        </row>
        <row r="1885">
          <cell r="A1885" t="str">
            <v xml:space="preserve">X6287A </v>
          </cell>
          <cell r="B1885" t="str">
            <v xml:space="preserve">A7000 54.3GB STORAGE PACKAGE </v>
          </cell>
          <cell r="C1885">
            <v>43200</v>
          </cell>
          <cell r="D1885" t="str">
            <v xml:space="preserve">A </v>
          </cell>
        </row>
        <row r="1886">
          <cell r="A1886" t="str">
            <v xml:space="preserve">X6288A </v>
          </cell>
          <cell r="B1886" t="str">
            <v xml:space="preserve">54.3GB SCA STORAGE MODULE </v>
          </cell>
          <cell r="C1886">
            <v>26046</v>
          </cell>
          <cell r="D1886" t="str">
            <v xml:space="preserve">A </v>
          </cell>
        </row>
        <row r="1887">
          <cell r="A1887" t="str">
            <v xml:space="preserve">X6289A </v>
          </cell>
          <cell r="B1887" t="str">
            <v xml:space="preserve">108.6GB SCA Storage Package </v>
          </cell>
          <cell r="C1887">
            <v>43200</v>
          </cell>
          <cell r="D1887" t="str">
            <v xml:space="preserve">A </v>
          </cell>
        </row>
        <row r="1888">
          <cell r="A1888" t="str">
            <v xml:space="preserve">X6510A </v>
          </cell>
          <cell r="B1888" t="str">
            <v xml:space="preserve">RSM SCSI ENVIRONMENTAL CARD </v>
          </cell>
          <cell r="C1888">
            <v>910</v>
          </cell>
          <cell r="D1888" t="str">
            <v xml:space="preserve">A </v>
          </cell>
        </row>
        <row r="1889">
          <cell r="A1889" t="str">
            <v xml:space="preserve">X6513A </v>
          </cell>
          <cell r="B1889" t="str">
            <v xml:space="preserve">OPT POWER ENTERPRISE EXP. CAB </v>
          </cell>
          <cell r="C1889">
            <v>1430</v>
          </cell>
          <cell r="D1889" t="str">
            <v xml:space="preserve">A </v>
          </cell>
        </row>
        <row r="1890">
          <cell r="A1890" t="str">
            <v xml:space="preserve">X6516A </v>
          </cell>
          <cell r="B1890" t="str">
            <v xml:space="preserve">RSM 9.1GB/7200 FWSCSI </v>
          </cell>
          <cell r="C1890">
            <v>3211</v>
          </cell>
          <cell r="D1890" t="str">
            <v xml:space="preserve">A </v>
          </cell>
        </row>
        <row r="1891">
          <cell r="A1891" t="str">
            <v xml:space="preserve">X6537A </v>
          </cell>
          <cell r="B1891" t="str">
            <v xml:space="preserve">STOREDGE A3500 CONTROLLER </v>
          </cell>
          <cell r="C1891">
            <v>36610</v>
          </cell>
          <cell r="D1891" t="str">
            <v xml:space="preserve">A </v>
          </cell>
        </row>
        <row r="1892">
          <cell r="A1892" t="str">
            <v xml:space="preserve">X6540A </v>
          </cell>
          <cell r="B1892" t="str">
            <v xml:space="preserve">OPT INT PCI ULTRASCSI SE CARD </v>
          </cell>
          <cell r="C1892">
            <v>975</v>
          </cell>
          <cell r="D1892" t="str">
            <v xml:space="preserve">A </v>
          </cell>
        </row>
        <row r="1893">
          <cell r="A1893" t="str">
            <v xml:space="preserve">X6541A </v>
          </cell>
          <cell r="B1893" t="str">
            <v xml:space="preserve">OPT INT PCI ULTRASCSI DIFF CRD </v>
          </cell>
          <cell r="C1893">
            <v>1872</v>
          </cell>
          <cell r="D1893" t="str">
            <v xml:space="preserve">A </v>
          </cell>
        </row>
        <row r="1894">
          <cell r="A1894" t="str">
            <v xml:space="preserve">X6601A </v>
          </cell>
          <cell r="B1894" t="str">
            <v xml:space="preserve">E450 8BAY STOR EXP KIT, 10K </v>
          </cell>
          <cell r="C1894">
            <v>1476</v>
          </cell>
          <cell r="D1894" t="str">
            <v xml:space="preserve">H </v>
          </cell>
        </row>
        <row r="1895">
          <cell r="A1895" t="str">
            <v xml:space="preserve">X6710A </v>
          </cell>
          <cell r="B1895" t="str">
            <v xml:space="preserve">FC-AL 9.1GB 10000RPM 1" DISK </v>
          </cell>
          <cell r="C1895">
            <v>4060</v>
          </cell>
          <cell r="D1895" t="str">
            <v xml:space="preserve">A </v>
          </cell>
        </row>
        <row r="1896">
          <cell r="A1896" t="str">
            <v xml:space="preserve">X6711A </v>
          </cell>
          <cell r="B1896" t="str">
            <v xml:space="preserve">FC-AL 18.2GB 7200RPM 1.6" DISK </v>
          </cell>
          <cell r="C1896">
            <v>4340</v>
          </cell>
          <cell r="D1896" t="str">
            <v xml:space="preserve">A </v>
          </cell>
        </row>
        <row r="1897">
          <cell r="A1897" t="str">
            <v xml:space="preserve">X6729A </v>
          </cell>
          <cell r="B1897" t="str">
            <v xml:space="preserve">OPT INT PCI FC-AL HOST ADAPTER </v>
          </cell>
          <cell r="C1897">
            <v>2990</v>
          </cell>
          <cell r="D1897" t="str">
            <v xml:space="preserve">A </v>
          </cell>
        </row>
        <row r="1898">
          <cell r="A1898" t="str">
            <v xml:space="preserve">X6730A </v>
          </cell>
          <cell r="B1898" t="str">
            <v xml:space="preserve">FCAL 100MB/S SBUS HOST ADAPTER </v>
          </cell>
          <cell r="C1898">
            <v>3510</v>
          </cell>
          <cell r="D1898" t="str">
            <v xml:space="preserve">A </v>
          </cell>
        </row>
        <row r="1899">
          <cell r="A1899" t="str">
            <v xml:space="preserve">X6731A </v>
          </cell>
          <cell r="B1899" t="str">
            <v xml:space="preserve">FCAL GBIC MODULE 100MB/S </v>
          </cell>
          <cell r="C1899">
            <v>780</v>
          </cell>
          <cell r="D1899" t="str">
            <v xml:space="preserve">A </v>
          </cell>
        </row>
        <row r="1900">
          <cell r="A1900" t="str">
            <v xml:space="preserve">X6732A </v>
          </cell>
          <cell r="B1900" t="str">
            <v xml:space="preserve">FCAL HUB 7 SLOT </v>
          </cell>
          <cell r="C1900">
            <v>2800</v>
          </cell>
          <cell r="D1900" t="str">
            <v xml:space="preserve">A </v>
          </cell>
        </row>
        <row r="1901">
          <cell r="A1901" t="str">
            <v xml:space="preserve">X6734A </v>
          </cell>
          <cell r="B1901" t="str">
            <v xml:space="preserve">A5000 CHASSIS INTERFACE BOARD </v>
          </cell>
          <cell r="C1901">
            <v>3220</v>
          </cell>
          <cell r="D1901" t="str">
            <v xml:space="preserve">A </v>
          </cell>
        </row>
        <row r="1902">
          <cell r="A1902" t="str">
            <v xml:space="preserve">X6735A </v>
          </cell>
          <cell r="B1902" t="str">
            <v xml:space="preserve">DUAL HUB MOUNT KIT </v>
          </cell>
          <cell r="C1902">
            <v>350</v>
          </cell>
          <cell r="D1902" t="str">
            <v xml:space="preserve">A </v>
          </cell>
        </row>
        <row r="1903">
          <cell r="A1903" t="str">
            <v xml:space="preserve">X6773A </v>
          </cell>
          <cell r="B1903" t="str">
            <v xml:space="preserve">A7000 1024MB SAFE CACHE, RMC </v>
          </cell>
          <cell r="C1903">
            <v>91386</v>
          </cell>
          <cell r="D1903" t="str">
            <v xml:space="preserve">A </v>
          </cell>
        </row>
        <row r="1904">
          <cell r="A1904" t="str">
            <v xml:space="preserve">X6778A </v>
          </cell>
          <cell r="B1904" t="str">
            <v xml:space="preserve">A7000 QUAD CH BMC ADAPT KIT </v>
          </cell>
          <cell r="C1904">
            <v>94158</v>
          </cell>
          <cell r="D1904" t="str">
            <v xml:space="preserve">A </v>
          </cell>
        </row>
        <row r="1905">
          <cell r="A1905" t="str">
            <v xml:space="preserve">X6779A </v>
          </cell>
          <cell r="B1905" t="str">
            <v xml:space="preserve">A7000 DUAL ESCON ADP KIT #2 </v>
          </cell>
          <cell r="C1905">
            <v>110772</v>
          </cell>
          <cell r="D1905" t="str">
            <v xml:space="preserve">A </v>
          </cell>
        </row>
        <row r="1906">
          <cell r="A1906" t="str">
            <v xml:space="preserve">X6780A </v>
          </cell>
          <cell r="B1906" t="str">
            <v xml:space="preserve">A7000 DUAL ESCON ADP KIT #1 </v>
          </cell>
          <cell r="C1906">
            <v>110772</v>
          </cell>
          <cell r="D1906" t="str">
            <v xml:space="preserve">A </v>
          </cell>
        </row>
        <row r="1907">
          <cell r="A1907" t="str">
            <v xml:space="preserve">X6796A </v>
          </cell>
          <cell r="B1907" t="str">
            <v xml:space="preserve">8 CH. ULTRA STE, 2 CONNECTOR </v>
          </cell>
          <cell r="C1907">
            <v>37476</v>
          </cell>
          <cell r="D1907" t="str">
            <v xml:space="preserve">A </v>
          </cell>
        </row>
        <row r="1908">
          <cell r="A1908" t="str">
            <v xml:space="preserve">X6797A </v>
          </cell>
          <cell r="B1908" t="str">
            <v xml:space="preserve">4 CH. ULTRA STE, 2 CONNECTOR </v>
          </cell>
          <cell r="C1908">
            <v>37476</v>
          </cell>
          <cell r="D1908" t="str">
            <v xml:space="preserve">A </v>
          </cell>
        </row>
        <row r="1909">
          <cell r="A1909" t="str">
            <v xml:space="preserve">X6798A </v>
          </cell>
          <cell r="B1909" t="str">
            <v xml:space="preserve">8 CH. ULTRA STE, 8 CONNECTOR </v>
          </cell>
          <cell r="C1909">
            <v>37476</v>
          </cell>
          <cell r="D1909" t="str">
            <v xml:space="preserve">A </v>
          </cell>
        </row>
        <row r="1910">
          <cell r="A1910" t="str">
            <v xml:space="preserve">X6900A </v>
          </cell>
          <cell r="B1910" t="str">
            <v xml:space="preserve">NETRA T 1100 ALARMS SW, CD </v>
          </cell>
          <cell r="C1910">
            <v>260</v>
          </cell>
          <cell r="D1910" t="str">
            <v xml:space="preserve">A </v>
          </cell>
        </row>
        <row r="1911">
          <cell r="A1911" t="str">
            <v xml:space="preserve">X6901A </v>
          </cell>
          <cell r="B1911" t="str">
            <v xml:space="preserve">NETRA TELCO 19" RACKMOUNT KIT </v>
          </cell>
          <cell r="C1911">
            <v>325</v>
          </cell>
          <cell r="D1911" t="str">
            <v xml:space="preserve">A </v>
          </cell>
        </row>
        <row r="1912">
          <cell r="A1912" t="str">
            <v xml:space="preserve">X6902A </v>
          </cell>
          <cell r="B1912" t="str">
            <v xml:space="preserve">NETRA TELCO 23" RACKMOUNT KIT </v>
          </cell>
          <cell r="C1912">
            <v>325</v>
          </cell>
          <cell r="D1912" t="str">
            <v xml:space="preserve">A </v>
          </cell>
        </row>
        <row r="1913">
          <cell r="A1913" t="str">
            <v xml:space="preserve">X6903A </v>
          </cell>
          <cell r="B1913" t="str">
            <v xml:space="preserve">NETRA TELCO 24" RACKMOUNT KIT </v>
          </cell>
          <cell r="C1913">
            <v>325</v>
          </cell>
          <cell r="D1913" t="str">
            <v xml:space="preserve">A </v>
          </cell>
        </row>
        <row r="1914">
          <cell r="A1914" t="str">
            <v xml:space="preserve">X6904A </v>
          </cell>
          <cell r="B1914" t="str">
            <v xml:space="preserve">NETRA TELCO 600MM RACKMNT KIT </v>
          </cell>
          <cell r="C1914">
            <v>325</v>
          </cell>
          <cell r="D1914" t="str">
            <v xml:space="preserve">A </v>
          </cell>
        </row>
        <row r="1915">
          <cell r="A1915" t="str">
            <v xml:space="preserve">X6905A </v>
          </cell>
          <cell r="B1915" t="str">
            <v xml:space="preserve">NETRA TELCO ALARMS SW, CD </v>
          </cell>
          <cell r="C1915">
            <v>280</v>
          </cell>
          <cell r="D1915" t="str">
            <v xml:space="preserve">A </v>
          </cell>
        </row>
        <row r="1916">
          <cell r="A1916" t="str">
            <v xml:space="preserve">X6907A </v>
          </cell>
          <cell r="B1916" t="str">
            <v xml:space="preserve">23"/24" rack kit for Netra st </v>
          </cell>
          <cell r="C1916">
            <v>350</v>
          </cell>
          <cell r="D1916" t="str">
            <v xml:space="preserve">A </v>
          </cell>
        </row>
        <row r="1917">
          <cell r="A1917" t="str">
            <v xml:space="preserve">X6909A </v>
          </cell>
          <cell r="B1917" t="str">
            <v xml:space="preserve">600MM RACK KIT FOR NETRA ST </v>
          </cell>
          <cell r="C1917">
            <v>350</v>
          </cell>
          <cell r="D1917" t="str">
            <v xml:space="preserve">A </v>
          </cell>
        </row>
        <row r="1918">
          <cell r="A1918" t="str">
            <v xml:space="preserve">X7002A </v>
          </cell>
          <cell r="B1918" t="str">
            <v xml:space="preserve">OPT MEMORY 64MB (2*32MB) </v>
          </cell>
          <cell r="C1918">
            <v>664</v>
          </cell>
          <cell r="D1918" t="str">
            <v xml:space="preserve">H </v>
          </cell>
        </row>
        <row r="1919">
          <cell r="A1919" t="str">
            <v xml:space="preserve">X7003A </v>
          </cell>
          <cell r="B1919" t="str">
            <v xml:space="preserve">OPT MEMORY 128MB (2*64MB) </v>
          </cell>
          <cell r="C1919">
            <v>1264</v>
          </cell>
          <cell r="D1919" t="str">
            <v xml:space="preserve">H </v>
          </cell>
        </row>
        <row r="1920">
          <cell r="A1920" t="str">
            <v xml:space="preserve">X7004A </v>
          </cell>
          <cell r="B1920" t="str">
            <v xml:space="preserve">OPT MEMORY 256MB (2*128MB) </v>
          </cell>
          <cell r="C1920">
            <v>2400</v>
          </cell>
          <cell r="D1920" t="str">
            <v xml:space="preserve">H </v>
          </cell>
        </row>
        <row r="1921">
          <cell r="A1921" t="str">
            <v xml:space="preserve">X7005A </v>
          </cell>
          <cell r="B1921" t="str">
            <v xml:space="preserve">OPT MEMORY 512MB (2*256MB) </v>
          </cell>
          <cell r="C1921">
            <v>9600</v>
          </cell>
          <cell r="D1921" t="str">
            <v xml:space="preserve">H </v>
          </cell>
        </row>
        <row r="1922">
          <cell r="A1922" t="str">
            <v xml:space="preserve">X7016A </v>
          </cell>
          <cell r="B1922" t="str">
            <v xml:space="preserve">JAVASTATION 8MB FLASH MEMORY </v>
          </cell>
          <cell r="C1922">
            <v>358</v>
          </cell>
          <cell r="D1922" t="str">
            <v xml:space="preserve">A </v>
          </cell>
        </row>
        <row r="1923">
          <cell r="A1923" t="str">
            <v xml:space="preserve">X7020A </v>
          </cell>
          <cell r="B1923" t="str">
            <v xml:space="preserve">OPT A3500 MEMORY 64MB </v>
          </cell>
          <cell r="C1923">
            <v>2600</v>
          </cell>
          <cell r="D1923" t="str">
            <v xml:space="preserve">A </v>
          </cell>
        </row>
        <row r="1924">
          <cell r="A1924" t="str">
            <v xml:space="preserve">X7022A </v>
          </cell>
          <cell r="B1924" t="str">
            <v xml:space="preserve">OPT MEMORY 256MB (8*32MB) </v>
          </cell>
          <cell r="C1924">
            <v>5761</v>
          </cell>
          <cell r="D1924" t="str">
            <v xml:space="preserve">A </v>
          </cell>
        </row>
        <row r="1925">
          <cell r="A1925" t="str">
            <v xml:space="preserve">X7023A </v>
          </cell>
          <cell r="B1925" t="str">
            <v xml:space="preserve">OTP MEMORY 1GB (8*128MB) </v>
          </cell>
          <cell r="C1925">
            <v>18000</v>
          </cell>
          <cell r="D1925" t="str">
            <v xml:space="preserve">A </v>
          </cell>
        </row>
        <row r="1926">
          <cell r="A1926" t="str">
            <v xml:space="preserve">X7025A </v>
          </cell>
          <cell r="B1926" t="str">
            <v xml:space="preserve">E10000 MEM BOARD, UNPOPULATED </v>
          </cell>
          <cell r="C1926">
            <v>16000</v>
          </cell>
          <cell r="D1926" t="str">
            <v xml:space="preserve">A </v>
          </cell>
        </row>
        <row r="1927">
          <cell r="A1927" t="str">
            <v xml:space="preserve">X7030A </v>
          </cell>
          <cell r="B1927" t="str">
            <v xml:space="preserve">OPT 64MB MEMORY FOR U5/10 </v>
          </cell>
          <cell r="C1927">
            <v>553</v>
          </cell>
          <cell r="D1927" t="str">
            <v xml:space="preserve">H </v>
          </cell>
        </row>
        <row r="1928">
          <cell r="A1928" t="str">
            <v xml:space="preserve">X7031A </v>
          </cell>
          <cell r="B1928" t="str">
            <v xml:space="preserve">OPT 128MB MEMORY FOR U5/10 </v>
          </cell>
          <cell r="C1928">
            <v>1050</v>
          </cell>
          <cell r="D1928" t="str">
            <v xml:space="preserve">H </v>
          </cell>
        </row>
        <row r="1929">
          <cell r="A1929" t="str">
            <v xml:space="preserve">X7032A </v>
          </cell>
          <cell r="B1929" t="str">
            <v xml:space="preserve">OPT 256MB MEMORY FOR U5/10 </v>
          </cell>
          <cell r="C1929">
            <v>2030</v>
          </cell>
          <cell r="D1929" t="str">
            <v xml:space="preserve">H </v>
          </cell>
        </row>
        <row r="1930">
          <cell r="A1930" t="str">
            <v xml:space="preserve">X7033A </v>
          </cell>
          <cell r="B1930" t="str">
            <v xml:space="preserve">OPT 512MB MEMORY FOR U10 </v>
          </cell>
          <cell r="C1930">
            <v>4053</v>
          </cell>
          <cell r="D1930" t="str">
            <v xml:space="preserve">H </v>
          </cell>
        </row>
        <row r="1931">
          <cell r="A1931" t="str">
            <v xml:space="preserve">X7035A </v>
          </cell>
          <cell r="B1931" t="str">
            <v xml:space="preserve">OPT 128MB MEMORY FOR SUNPCI </v>
          </cell>
          <cell r="C1931">
            <v>490</v>
          </cell>
          <cell r="D1931" t="str">
            <v xml:space="preserve">H </v>
          </cell>
        </row>
        <row r="1932">
          <cell r="A1932" t="str">
            <v xml:space="preserve">X7036A </v>
          </cell>
          <cell r="B1932" t="str">
            <v xml:space="preserve">OPT 64MB DRAM, 50NS, U5/U10 </v>
          </cell>
          <cell r="C1932">
            <v>553</v>
          </cell>
          <cell r="D1932" t="str">
            <v xml:space="preserve">H </v>
          </cell>
        </row>
        <row r="1933">
          <cell r="A1933" t="str">
            <v xml:space="preserve">X7037A </v>
          </cell>
          <cell r="B1933" t="str">
            <v xml:space="preserve">OPT 128MB DRAM, 50NS, U5/U10 </v>
          </cell>
          <cell r="C1933">
            <v>1050</v>
          </cell>
          <cell r="D1933" t="str">
            <v xml:space="preserve">H </v>
          </cell>
        </row>
        <row r="1934">
          <cell r="A1934" t="str">
            <v xml:space="preserve">X7038A </v>
          </cell>
          <cell r="B1934" t="str">
            <v xml:space="preserve">OPT 256MB DRAM, 50NS, U5/U10 </v>
          </cell>
          <cell r="C1934">
            <v>2030</v>
          </cell>
          <cell r="D1934" t="str">
            <v xml:space="preserve">H </v>
          </cell>
        </row>
        <row r="1935">
          <cell r="A1935" t="str">
            <v xml:space="preserve">X7039A </v>
          </cell>
          <cell r="B1935" t="str">
            <v xml:space="preserve">OPT 512MB DRAM, 50NS, U5/U10 </v>
          </cell>
          <cell r="C1935">
            <v>4053</v>
          </cell>
          <cell r="D1935" t="str">
            <v xml:space="preserve">H </v>
          </cell>
        </row>
        <row r="1936">
          <cell r="A1936" t="str">
            <v xml:space="preserve">X7040A </v>
          </cell>
          <cell r="B1936" t="str">
            <v xml:space="preserve">OPT A1000 MEMORY 64MB </v>
          </cell>
          <cell r="C1936">
            <v>3500</v>
          </cell>
          <cell r="D1936" t="str">
            <v xml:space="preserve">H </v>
          </cell>
        </row>
        <row r="1937">
          <cell r="A1937" t="str">
            <v xml:space="preserve">X7041A </v>
          </cell>
          <cell r="B1937" t="str">
            <v xml:space="preserve">Opt 64MB Memory for SunPCi </v>
          </cell>
          <cell r="C1937">
            <v>273</v>
          </cell>
          <cell r="D1937" t="str">
            <v xml:space="preserve">H </v>
          </cell>
        </row>
        <row r="1938">
          <cell r="A1938" t="str">
            <v xml:space="preserve">X7119A-K </v>
          </cell>
          <cell r="B1938" t="str">
            <v xml:space="preserve">19" COLOR MONITOR W/CABLE </v>
          </cell>
          <cell r="C1938">
            <v>1694</v>
          </cell>
          <cell r="D1938" t="str">
            <v>D</v>
          </cell>
        </row>
        <row r="1939">
          <cell r="A1939" t="str">
            <v xml:space="preserve">X7121A-K </v>
          </cell>
          <cell r="B1939" t="str">
            <v xml:space="preserve">21" COLOR MONITOR W/CABLE </v>
          </cell>
          <cell r="C1939">
            <v>1960</v>
          </cell>
          <cell r="D1939" t="str">
            <v>D</v>
          </cell>
        </row>
        <row r="1940">
          <cell r="A1940" t="str">
            <v xml:space="preserve">X7124A-K </v>
          </cell>
          <cell r="B1940" t="str">
            <v xml:space="preserve">24" WIDE SCREEN - KOREAN VER. </v>
          </cell>
          <cell r="C1940">
            <v>3333</v>
          </cell>
          <cell r="D1940" t="str">
            <v>D</v>
          </cell>
        </row>
        <row r="1941">
          <cell r="A1941" t="str">
            <v xml:space="preserve">X7126A-K </v>
          </cell>
          <cell r="B1941" t="str">
            <v xml:space="preserve">17" ENTRY COLOR MONITOR </v>
          </cell>
          <cell r="C1941">
            <v>800</v>
          </cell>
          <cell r="D1941" t="str">
            <v>D</v>
          </cell>
        </row>
        <row r="1942">
          <cell r="A1942" t="str">
            <v>X7136A</v>
          </cell>
          <cell r="B1942" t="str">
            <v xml:space="preserve">21" ENTRY COLOR MONITOR </v>
          </cell>
          <cell r="C1942">
            <v>1670</v>
          </cell>
          <cell r="D1942" t="str">
            <v>D</v>
          </cell>
        </row>
        <row r="1943">
          <cell r="A1943" t="str">
            <v xml:space="preserve">X901A </v>
          </cell>
          <cell r="B1943" t="str">
            <v xml:space="preserve">OPT CABLE SCSI 0.8M 68PIN </v>
          </cell>
          <cell r="C1943">
            <v>163</v>
          </cell>
          <cell r="D1943" t="str">
            <v xml:space="preserve">D </v>
          </cell>
        </row>
        <row r="1944">
          <cell r="A1944" t="str">
            <v xml:space="preserve">X902A </v>
          </cell>
          <cell r="B1944" t="str">
            <v xml:space="preserve">OPT CABLE SCSI 2M 68PIN </v>
          </cell>
          <cell r="C1944">
            <v>163</v>
          </cell>
          <cell r="D1944" t="str">
            <v xml:space="preserve">D </v>
          </cell>
        </row>
        <row r="1945">
          <cell r="A1945" t="str">
            <v xml:space="preserve">X903A </v>
          </cell>
          <cell r="B1945" t="str">
            <v xml:space="preserve">OPT CABLE SCSI 1.2M 50/68PIN </v>
          </cell>
          <cell r="C1945">
            <v>163</v>
          </cell>
          <cell r="D1945" t="str">
            <v xml:space="preserve">D </v>
          </cell>
        </row>
        <row r="1946">
          <cell r="A1946" t="str">
            <v xml:space="preserve">X904A </v>
          </cell>
          <cell r="B1946" t="str">
            <v xml:space="preserve">OPT CABLE SCSI 2M 50/68PIN </v>
          </cell>
          <cell r="C1946">
            <v>163</v>
          </cell>
          <cell r="D1946" t="str">
            <v xml:space="preserve">D </v>
          </cell>
        </row>
        <row r="1947">
          <cell r="A1947" t="str">
            <v xml:space="preserve">X907A </v>
          </cell>
          <cell r="B1947" t="str">
            <v xml:space="preserve">OPT CABLE SCSI 2M 50/68PIN </v>
          </cell>
          <cell r="C1947">
            <v>163</v>
          </cell>
          <cell r="D1947" t="str">
            <v xml:space="preserve">D </v>
          </cell>
        </row>
        <row r="1948">
          <cell r="A1948" t="str">
            <v xml:space="preserve">X952A </v>
          </cell>
          <cell r="B1948" t="str">
            <v xml:space="preserve">ENTERPRISE 4000 CASTER BASE </v>
          </cell>
          <cell r="C1948">
            <v>1190</v>
          </cell>
          <cell r="D1948" t="str">
            <v xml:space="preserve">A </v>
          </cell>
        </row>
        <row r="1949">
          <cell r="A1949" t="str">
            <v xml:space="preserve">X953A </v>
          </cell>
          <cell r="B1949" t="str">
            <v xml:space="preserve">ENTERPRISE 4000 LOCK MODULE </v>
          </cell>
          <cell r="C1949">
            <v>175</v>
          </cell>
          <cell r="D1949" t="str">
            <v xml:space="preserve">A </v>
          </cell>
        </row>
        <row r="1950">
          <cell r="A1950" t="str">
            <v xml:space="preserve">X954A </v>
          </cell>
          <cell r="B1950" t="str">
            <v xml:space="preserve">OPT INT PS/300W FOR EX000 </v>
          </cell>
          <cell r="C1950">
            <v>2520</v>
          </cell>
          <cell r="D1950" t="str">
            <v xml:space="preserve">A </v>
          </cell>
        </row>
        <row r="1951">
          <cell r="A1951" t="str">
            <v xml:space="preserve">X958A </v>
          </cell>
          <cell r="B1951" t="str">
            <v xml:space="preserve">OPT 2ND PERIPHERAL PS/184W </v>
          </cell>
          <cell r="C1951">
            <v>2100</v>
          </cell>
          <cell r="D1951" t="str">
            <v xml:space="preserve">A </v>
          </cell>
        </row>
        <row r="1952">
          <cell r="A1952" t="str">
            <v xml:space="preserve">X9601A </v>
          </cell>
          <cell r="B1952" t="str">
            <v xml:space="preserve">ENTRSE EXP. CAB. AIR BAFFLE </v>
          </cell>
          <cell r="C1952">
            <v>70</v>
          </cell>
          <cell r="D1952" t="str">
            <v xml:space="preserve">A </v>
          </cell>
        </row>
        <row r="1953">
          <cell r="A1953" t="str">
            <v xml:space="preserve">X9602A </v>
          </cell>
          <cell r="B1953" t="str">
            <v xml:space="preserve">Ex000 Cabinet Floor Brackets </v>
          </cell>
          <cell r="C1953">
            <v>560</v>
          </cell>
          <cell r="D1953" t="str">
            <v xml:space="preserve">A </v>
          </cell>
        </row>
        <row r="1954">
          <cell r="A1954" t="str">
            <v xml:space="preserve">X9604A </v>
          </cell>
          <cell r="B1954" t="str">
            <v xml:space="preserve">SERVER CASTERS OPTION </v>
          </cell>
          <cell r="C1954">
            <v>128</v>
          </cell>
          <cell r="D1954" t="str">
            <v xml:space="preserve">H </v>
          </cell>
        </row>
        <row r="1955">
          <cell r="A1955" t="str">
            <v xml:space="preserve">X9610A </v>
          </cell>
          <cell r="B1955" t="str">
            <v xml:space="preserve">68" ENTERPRISE EXPANSION CAB </v>
          </cell>
          <cell r="C1955">
            <v>12000</v>
          </cell>
          <cell r="D1955" t="str">
            <v xml:space="preserve">A </v>
          </cell>
        </row>
        <row r="1956">
          <cell r="A1956" t="str">
            <v xml:space="preserve">X9620A </v>
          </cell>
          <cell r="B1956" t="str">
            <v xml:space="preserve">OPT 2ND POWER SEQUENCER </v>
          </cell>
          <cell r="C1956">
            <v>1650</v>
          </cell>
          <cell r="D1956" t="str">
            <v xml:space="preserve">A </v>
          </cell>
        </row>
        <row r="1957">
          <cell r="A1957" t="str">
            <v xml:space="preserve">X9621A </v>
          </cell>
          <cell r="B1957" t="str">
            <v xml:space="preserve">RACK-MOUNT RAILS E4X00 </v>
          </cell>
          <cell r="C1957">
            <v>675</v>
          </cell>
          <cell r="D1957" t="str">
            <v xml:space="preserve">A </v>
          </cell>
        </row>
        <row r="1958">
          <cell r="A1958" t="str">
            <v xml:space="preserve">X9622A </v>
          </cell>
          <cell r="B1958" t="str">
            <v xml:space="preserve">9" AIR BAFFLE FOR ENT CABINET </v>
          </cell>
          <cell r="C1958">
            <v>75</v>
          </cell>
          <cell r="D1958" t="str">
            <v xml:space="preserve">A </v>
          </cell>
        </row>
        <row r="1959">
          <cell r="A1959" t="str">
            <v xml:space="preserve">X9623A </v>
          </cell>
          <cell r="B1959" t="str">
            <v xml:space="preserve">A5000 DOOR FOR E5500/E6500 </v>
          </cell>
          <cell r="C1959">
            <v>525</v>
          </cell>
          <cell r="D1959" t="str">
            <v xml:space="preserve">A </v>
          </cell>
        </row>
        <row r="1960">
          <cell r="A1960" t="str">
            <v xml:space="preserve">X9624A </v>
          </cell>
          <cell r="B1960" t="str">
            <v xml:space="preserve">A5000 DOOR 68" EXP CABINET </v>
          </cell>
          <cell r="C1960">
            <v>525</v>
          </cell>
          <cell r="D1960" t="str">
            <v xml:space="preserve">A </v>
          </cell>
        </row>
        <row r="1961">
          <cell r="A1961" t="str">
            <v xml:space="preserve">X9625A </v>
          </cell>
          <cell r="B1961" t="str">
            <v xml:space="preserve">6" AIR BAFFLE FOR ENT CABINET </v>
          </cell>
          <cell r="C1961">
            <v>65</v>
          </cell>
          <cell r="D1961" t="str">
            <v xml:space="preserve">A </v>
          </cell>
        </row>
        <row r="1962">
          <cell r="A1962" t="str">
            <v xml:space="preserve">X9626A </v>
          </cell>
          <cell r="B1962" t="str">
            <v xml:space="preserve">2ND SEQ. MOUNTING FOR E55/6500 </v>
          </cell>
          <cell r="C1962">
            <v>195</v>
          </cell>
          <cell r="D1962" t="str">
            <v xml:space="preserve">A </v>
          </cell>
        </row>
        <row r="1963">
          <cell r="A1963" t="str">
            <v xml:space="preserve">X9640A </v>
          </cell>
          <cell r="B1963" t="str">
            <v xml:space="preserve">OPT FLEXIPACK STORAGE TRAY SYS </v>
          </cell>
          <cell r="C1963">
            <v>520</v>
          </cell>
          <cell r="D1963" t="str">
            <v xml:space="preserve">A </v>
          </cell>
        </row>
        <row r="1964">
          <cell r="A1964" t="str">
            <v xml:space="preserve">X9641A </v>
          </cell>
          <cell r="B1964" t="str">
            <v xml:space="preserve">OPT FLEXIPACK STORAGE TRAY EXP </v>
          </cell>
          <cell r="C1964">
            <v>490</v>
          </cell>
          <cell r="D1964" t="str">
            <v xml:space="preserve">A </v>
          </cell>
        </row>
        <row r="1965">
          <cell r="A1965" t="str">
            <v xml:space="preserve">X9643A </v>
          </cell>
          <cell r="B1965" t="str">
            <v xml:space="preserve">RACKMOUNT KIT FOR L280 AL </v>
          </cell>
          <cell r="C1965">
            <v>560</v>
          </cell>
          <cell r="D1965" t="str">
            <v xml:space="preserve">A </v>
          </cell>
        </row>
        <row r="1966">
          <cell r="A1966" t="str">
            <v xml:space="preserve">X9645A </v>
          </cell>
          <cell r="B1966" t="str">
            <v xml:space="preserve">UNIPACK TRAY, WITH POWER CORDS </v>
          </cell>
          <cell r="C1966">
            <v>1400</v>
          </cell>
          <cell r="D1966" t="str">
            <v xml:space="preserve">A </v>
          </cell>
        </row>
        <row r="1967">
          <cell r="A1967" t="str">
            <v xml:space="preserve">X9652A </v>
          </cell>
          <cell r="B1967" t="str">
            <v xml:space="preserve">A7000 6 PACK ENCLOSURE KIT </v>
          </cell>
          <cell r="C1967">
            <v>0</v>
          </cell>
          <cell r="D1967" t="str">
            <v xml:space="preserve">D </v>
          </cell>
        </row>
        <row r="1968">
          <cell r="A1968" t="str">
            <v xml:space="preserve">X9653A </v>
          </cell>
          <cell r="B1968" t="str">
            <v xml:space="preserve">A1000/D1000 RACKMOUNT KIT </v>
          </cell>
          <cell r="C1968">
            <v>358</v>
          </cell>
          <cell r="D1968" t="str">
            <v xml:space="preserve">H </v>
          </cell>
        </row>
        <row r="1969">
          <cell r="A1969" t="str">
            <v xml:space="preserve">X9654A </v>
          </cell>
          <cell r="B1969" t="str">
            <v xml:space="preserve">A5000 SYS CAB MOUNT KIT </v>
          </cell>
          <cell r="C1969">
            <v>350</v>
          </cell>
          <cell r="D1969" t="str">
            <v xml:space="preserve">A </v>
          </cell>
        </row>
        <row r="1970">
          <cell r="A1970" t="str">
            <v xml:space="preserve">X9655A </v>
          </cell>
          <cell r="B1970" t="str">
            <v xml:space="preserve">A5000 EXP CAB MOUNT KIT </v>
          </cell>
          <cell r="C1970">
            <v>350</v>
          </cell>
          <cell r="D1970" t="str">
            <v xml:space="preserve">A </v>
          </cell>
        </row>
        <row r="1971">
          <cell r="A1971" t="str">
            <v xml:space="preserve">X965A </v>
          </cell>
          <cell r="B1971" t="str">
            <v xml:space="preserve">RACK MOUNT KIT </v>
          </cell>
          <cell r="C1971">
            <v>585</v>
          </cell>
          <cell r="D1971" t="str">
            <v xml:space="preserve">A </v>
          </cell>
        </row>
        <row r="1972">
          <cell r="A1972" t="str">
            <v xml:space="preserve">X9671A </v>
          </cell>
          <cell r="B1972" t="str">
            <v xml:space="preserve">E10000 FAN TRAY </v>
          </cell>
          <cell r="C1972">
            <v>2600</v>
          </cell>
          <cell r="D1972" t="str">
            <v xml:space="preserve">A </v>
          </cell>
        </row>
        <row r="1973">
          <cell r="A1973" t="str">
            <v xml:space="preserve">X9681A </v>
          </cell>
          <cell r="B1973" t="str">
            <v xml:space="preserve">E10000 POWER CONTROL </v>
          </cell>
          <cell r="C1973">
            <v>1600</v>
          </cell>
          <cell r="D1973" t="str">
            <v xml:space="preserve">A </v>
          </cell>
        </row>
        <row r="1974">
          <cell r="A1974" t="str">
            <v xml:space="preserve">X9682A </v>
          </cell>
          <cell r="B1974" t="str">
            <v xml:space="preserve">OPT POWER SUPPLY FOR E450 </v>
          </cell>
          <cell r="C1974">
            <v>1532</v>
          </cell>
          <cell r="D1974" t="str">
            <v xml:space="preserve">H </v>
          </cell>
        </row>
        <row r="1975">
          <cell r="A1975" t="str">
            <v xml:space="preserve">X9683A </v>
          </cell>
          <cell r="B1975" t="str">
            <v xml:space="preserve">POWER SUPPLY OPTION FOR E250 </v>
          </cell>
          <cell r="C1975">
            <v>904</v>
          </cell>
          <cell r="D1975" t="str">
            <v xml:space="preserve">H </v>
          </cell>
        </row>
        <row r="1976">
          <cell r="A1976" t="str">
            <v xml:space="preserve">X9687A </v>
          </cell>
          <cell r="B1976" t="str">
            <v xml:space="preserve">A5000 CHASSIS POWER SUPPLY </v>
          </cell>
          <cell r="C1976">
            <v>1400</v>
          </cell>
          <cell r="D1976" t="str">
            <v xml:space="preserve">A </v>
          </cell>
        </row>
        <row r="1977">
          <cell r="A1977" t="str">
            <v xml:space="preserve">X9688A </v>
          </cell>
          <cell r="B1977" t="str">
            <v xml:space="preserve">A7000 PWR CONDIT UNIT,8 KVA </v>
          </cell>
          <cell r="C1977">
            <v>28377</v>
          </cell>
          <cell r="D1977" t="str">
            <v xml:space="preserve">A </v>
          </cell>
        </row>
        <row r="1978">
          <cell r="A1978" t="str">
            <v xml:space="preserve">X9689A </v>
          </cell>
          <cell r="B1978" t="str">
            <v xml:space="preserve">OPT 2ND PERIPHERAL PS/195W </v>
          </cell>
          <cell r="C1978">
            <v>2250</v>
          </cell>
          <cell r="D1978" t="str">
            <v xml:space="preserve">A </v>
          </cell>
        </row>
        <row r="1979">
          <cell r="A1979" t="str">
            <v xml:space="preserve">X968A </v>
          </cell>
          <cell r="B1979" t="str">
            <v xml:space="preserve">ENTERPRISE 3000 FLR BRACKET </v>
          </cell>
          <cell r="C1979">
            <v>140</v>
          </cell>
          <cell r="D1979" t="str">
            <v xml:space="preserve">A </v>
          </cell>
        </row>
        <row r="1980">
          <cell r="A1980" t="str">
            <v xml:space="preserve">X9690A </v>
          </cell>
          <cell r="B1980" t="str">
            <v xml:space="preserve">E450 RACKMOUNTING KIT </v>
          </cell>
          <cell r="C1980">
            <v>1019</v>
          </cell>
          <cell r="D1980" t="str">
            <v xml:space="preserve">H </v>
          </cell>
        </row>
        <row r="1981">
          <cell r="A1981" t="str">
            <v xml:space="preserve">X9691A </v>
          </cell>
          <cell r="B1981" t="str">
            <v xml:space="preserve">E250 TOWER TO RACK CONVRSN KIT </v>
          </cell>
          <cell r="C1981">
            <v>774</v>
          </cell>
          <cell r="D1981" t="str">
            <v xml:space="preserve">H </v>
          </cell>
        </row>
        <row r="1982">
          <cell r="A1982" t="str">
            <v xml:space="preserve">X9696A </v>
          </cell>
          <cell r="B1982" t="str">
            <v xml:space="preserve">E250 RACK TO TOWER CONVRSN KIT </v>
          </cell>
          <cell r="C1982">
            <v>514</v>
          </cell>
          <cell r="D1982" t="str">
            <v xml:space="preserve">H </v>
          </cell>
        </row>
        <row r="1983">
          <cell r="A1983" t="str">
            <v xml:space="preserve">X973A </v>
          </cell>
          <cell r="B1983" t="str">
            <v xml:space="preserve">2 METER FIBRE CHANNEL CABLE </v>
          </cell>
          <cell r="C1983">
            <v>195</v>
          </cell>
          <cell r="D1983" t="str">
            <v xml:space="preserve">D </v>
          </cell>
        </row>
        <row r="1984">
          <cell r="A1984" t="str">
            <v xml:space="preserve">X978A </v>
          </cell>
          <cell r="B1984" t="str">
            <v xml:space="preserve">15 METER FIBRE CHANNEL CABLE </v>
          </cell>
          <cell r="C1984">
            <v>228</v>
          </cell>
          <cell r="D1984" t="str">
            <v xml:space="preserve">D </v>
          </cell>
        </row>
        <row r="1985">
          <cell r="A1985" t="str">
            <v xml:space="preserve">X979A </v>
          </cell>
          <cell r="B1985" t="str">
            <v xml:space="preserve">OPT CABLE DSCSI 12M </v>
          </cell>
          <cell r="C1985">
            <v>345</v>
          </cell>
          <cell r="D1985" t="str">
            <v xml:space="preserve">D </v>
          </cell>
        </row>
        <row r="1986">
          <cell r="A1986" t="str">
            <v xml:space="preserve">X9818A </v>
          </cell>
          <cell r="B1986" t="str">
            <v xml:space="preserve">OPT DOOR ASSEMBLY 72" CABINET </v>
          </cell>
          <cell r="C1986">
            <v>910</v>
          </cell>
          <cell r="D1986" t="str">
            <v xml:space="preserve">A </v>
          </cell>
        </row>
        <row r="1987">
          <cell r="A1987" t="str">
            <v xml:space="preserve">X9819A </v>
          </cell>
          <cell r="B1987" t="str">
            <v xml:space="preserve">OPT FAN ASSEMBLY 72" CABINET </v>
          </cell>
          <cell r="C1987">
            <v>1820</v>
          </cell>
          <cell r="D1987" t="str">
            <v xml:space="preserve">A </v>
          </cell>
        </row>
        <row r="1988">
          <cell r="A1988" t="str">
            <v xml:space="preserve">X985A </v>
          </cell>
          <cell r="B1988" t="str">
            <v xml:space="preserve">OPT CABLE SERIAL PORT SPLITTER </v>
          </cell>
          <cell r="C1988">
            <v>65</v>
          </cell>
          <cell r="D1988" t="str">
            <v xml:space="preserve">D </v>
          </cell>
        </row>
        <row r="1989">
          <cell r="A1989" t="str">
            <v xml:space="preserve">X991A </v>
          </cell>
          <cell r="B1989" t="str">
            <v xml:space="preserve">0.16m R/A SCSI cable/Netra st </v>
          </cell>
          <cell r="C1989">
            <v>175</v>
          </cell>
          <cell r="D1989" t="str">
            <v xml:space="preserve">A </v>
          </cell>
        </row>
        <row r="1990">
          <cell r="A1990" t="str">
            <v xml:space="preserve">X992A </v>
          </cell>
          <cell r="B1990" t="str">
            <v xml:space="preserve">2.0M EXT SCSI CABLE/NETRA ST </v>
          </cell>
          <cell r="C1990">
            <v>175</v>
          </cell>
          <cell r="D1990" t="str">
            <v xml:space="preserve">A </v>
          </cell>
        </row>
        <row r="1991">
          <cell r="A1991" t="str">
            <v xml:space="preserve">X993A </v>
          </cell>
          <cell r="B1991" t="str">
            <v xml:space="preserve">4.0m ext SCSI cable/Netra st </v>
          </cell>
          <cell r="C1991">
            <v>175</v>
          </cell>
          <cell r="D1991" t="str">
            <v xml:space="preserve">A </v>
          </cell>
        </row>
        <row r="1992">
          <cell r="A1992" t="str">
            <v xml:space="preserve">X994A </v>
          </cell>
          <cell r="B1992" t="str">
            <v xml:space="preserve">EMI shield/air filter/Netra st </v>
          </cell>
          <cell r="C1992">
            <v>139</v>
          </cell>
          <cell r="D1992" t="str">
            <v xml:space="preserve">A </v>
          </cell>
        </row>
        <row r="1993">
          <cell r="A1993" t="str">
            <v xml:space="preserve">X995A </v>
          </cell>
          <cell r="B1993" t="str">
            <v xml:space="preserve">DC plug conn./10-pack/Netra st </v>
          </cell>
          <cell r="C1993">
            <v>42</v>
          </cell>
          <cell r="D1993" t="str">
            <v xml:space="preserve">A </v>
          </cell>
        </row>
        <row r="1995">
          <cell r="A1995" t="str">
            <v xml:space="preserve">UNDEV-3.0.1-45-S </v>
          </cell>
          <cell r="B1995" t="str">
            <v>SPAC WSU 301, CD+KOREAN DOC</v>
          </cell>
          <cell r="C1995">
            <v>501</v>
          </cell>
          <cell r="D1995" t="str">
            <v>D</v>
          </cell>
        </row>
        <row r="1996">
          <cell r="A1996" t="str">
            <v xml:space="preserve">UNDEV-3.0.1-SL </v>
          </cell>
          <cell r="B1996" t="str">
            <v>SPAC WSU 301, CD+KOREAN DOC, SITELI</v>
          </cell>
          <cell r="C1996">
            <v>13000</v>
          </cell>
          <cell r="D1996" t="str">
            <v>D</v>
          </cell>
        </row>
        <row r="1997">
          <cell r="A1997" t="str">
            <v xml:space="preserve">UNX25-9.1-S </v>
          </cell>
          <cell r="B1997" t="str">
            <v>SPAC X.25 9.1 SLIMKIT</v>
          </cell>
          <cell r="C1997">
            <v>1190</v>
          </cell>
          <cell r="D1997" t="str">
            <v>D</v>
          </cell>
        </row>
        <row r="1998">
          <cell r="A1998" t="str">
            <v xml:space="preserve">UNSNM-DM-2.3-L </v>
          </cell>
          <cell r="B1998" t="str">
            <v>SPAC DOMAIN MGR 2.3 SOLARIS 2</v>
          </cell>
          <cell r="C1998">
            <v>2028</v>
          </cell>
          <cell r="D1998" t="str">
            <v>D</v>
          </cell>
        </row>
        <row r="1999">
          <cell r="A1999" t="str">
            <v xml:space="preserve">UNSNM-DM-2.3-CD </v>
          </cell>
          <cell r="B1999" t="str">
            <v>SPAC DOMAIN MGR 2.3 MEDIA</v>
          </cell>
          <cell r="C1999">
            <v>338</v>
          </cell>
          <cell r="D1999" t="str">
            <v>D</v>
          </cell>
        </row>
        <row r="2000">
          <cell r="A2000" t="str">
            <v>XT3ES-RH-44-1310</v>
          </cell>
          <cell r="B2000" t="str">
            <v>36GB FCAL 10Krpm Disk × 36EA</v>
          </cell>
          <cell r="C2000">
            <v>477800</v>
          </cell>
          <cell r="D2000" t="str">
            <v>A</v>
          </cell>
        </row>
        <row r="2001">
          <cell r="A2001" t="str">
            <v>XT3ES-RH-88-1310</v>
          </cell>
          <cell r="B2001" t="str">
            <v>18GB FCAL 10Krpm Disk × 72EA</v>
          </cell>
          <cell r="C2001">
            <v>755200</v>
          </cell>
          <cell r="D2001" t="str">
            <v>A</v>
          </cell>
        </row>
        <row r="2002">
          <cell r="A2002" t="str">
            <v>XT3ES-RR-22-327R5</v>
          </cell>
          <cell r="B2002" t="str">
            <v>18GB FCAL 10Krpm Disk × 18EA</v>
          </cell>
          <cell r="C2002">
            <v>189674</v>
          </cell>
          <cell r="D2002" t="str">
            <v>A</v>
          </cell>
        </row>
        <row r="2003">
          <cell r="A2003" t="str">
            <v>XT3ES-RR-22-655</v>
          </cell>
          <cell r="B2003" t="str">
            <v>36GB FCAL 10Krpm Disk × 18EA</v>
          </cell>
          <cell r="C2003">
            <v>227100</v>
          </cell>
          <cell r="D2003" t="str">
            <v>A</v>
          </cell>
        </row>
        <row r="2004">
          <cell r="A2004" t="str">
            <v>XT3ES-RK-44-1310</v>
          </cell>
          <cell r="B2004" t="str">
            <v>36GB FCAL 10Krpm Disk × 36EA</v>
          </cell>
          <cell r="C2004">
            <v>471022</v>
          </cell>
          <cell r="D2004" t="str">
            <v>A</v>
          </cell>
        </row>
        <row r="2005">
          <cell r="A2005" t="str">
            <v>VVMGS-304-9999</v>
          </cell>
          <cell r="B2005" t="str">
            <v>Veritas VM 3.0.4 for A5X00</v>
          </cell>
          <cell r="C2005">
            <v>0</v>
          </cell>
          <cell r="D2005" t="str">
            <v>B</v>
          </cell>
        </row>
        <row r="2006">
          <cell r="A2006" t="str">
            <v>VVMGS-999-DEU9</v>
          </cell>
          <cell r="B2006" t="str">
            <v>Veritas VM DEP-ENT Upgrade Lic</v>
          </cell>
          <cell r="C2006">
            <v>8400</v>
          </cell>
          <cell r="D2006" t="str">
            <v>B</v>
          </cell>
        </row>
        <row r="2007">
          <cell r="A2007" t="str">
            <v>VVMGS-999-ESU9</v>
          </cell>
          <cell r="B2007" t="str">
            <v>Veritas VM ENT-E10K Upgrade Lic</v>
          </cell>
          <cell r="C2007">
            <v>14000</v>
          </cell>
          <cell r="D2007" t="str">
            <v>B</v>
          </cell>
        </row>
        <row r="2008">
          <cell r="A2008" t="str">
            <v>SCMMS-210-9P99</v>
          </cell>
          <cell r="B2008" t="str">
            <v>StorEdge Component Manager</v>
          </cell>
          <cell r="C2008">
            <v>0</v>
          </cell>
          <cell r="D2008" t="str">
            <v>B</v>
          </cell>
        </row>
        <row r="2010">
          <cell r="A2010" t="str">
            <v>VNDCU-340-9999</v>
          </cell>
          <cell r="B2010" t="str">
            <v>NBU DC 3.4 UNIX Media Kit, Doc</v>
          </cell>
          <cell r="C2010">
            <v>280</v>
          </cell>
          <cell r="D2010" t="str">
            <v>D</v>
          </cell>
        </row>
        <row r="2011">
          <cell r="A2011" t="str">
            <v>VNDCU-999-S999</v>
          </cell>
          <cell r="B2011" t="str">
            <v>NBU D-Center LIC. ON UNIX, TIER 4</v>
          </cell>
          <cell r="C2011">
            <v>37800</v>
          </cell>
          <cell r="D2011" t="str">
            <v>B</v>
          </cell>
        </row>
        <row r="2012">
          <cell r="A2012" t="str">
            <v>VDCLS-999-D999</v>
          </cell>
          <cell r="B2012" t="str">
            <v>NBU D-Center CLIENT LIC. ON UNIX, TIER 2</v>
          </cell>
          <cell r="C2012">
            <v>1120</v>
          </cell>
          <cell r="D2012" t="str">
            <v>B</v>
          </cell>
        </row>
        <row r="2013">
          <cell r="A2013" t="str">
            <v>VNDTL-999-9999</v>
          </cell>
          <cell r="B2013" t="str">
            <v>NBU D-Center TAPE DRIVE SUPPORT LIC. PER DRIVE</v>
          </cell>
          <cell r="C2013">
            <v>4200</v>
          </cell>
          <cell r="D2013" t="str">
            <v>B</v>
          </cell>
        </row>
        <row r="2014">
          <cell r="A2014" t="str">
            <v>VDORU-999-S999</v>
          </cell>
          <cell r="B2014" t="str">
            <v>NBU D-Center DB AGENT LIC. FOR ORACLE, TIER 4</v>
          </cell>
          <cell r="C2014">
            <v>21000</v>
          </cell>
          <cell r="D2014" t="str">
            <v>B</v>
          </cell>
        </row>
        <row r="2015">
          <cell r="A2015" t="str">
            <v>VDSYU-999-S999</v>
          </cell>
          <cell r="B2015" t="str">
            <v>NBU D-Center DB AGENT LIC. FOR SYBASE, TIER 4</v>
          </cell>
          <cell r="C2015">
            <v>21000</v>
          </cell>
          <cell r="D2015" t="str">
            <v>B</v>
          </cell>
        </row>
        <row r="2016">
          <cell r="A2016" t="str">
            <v>BAK-DGN-IMP-4-PS   </v>
          </cell>
          <cell r="B2016" t="str">
            <v>NBU/SBU TIER 4 DESIGN/IMPLE.</v>
          </cell>
          <cell r="C2016">
            <v>36200</v>
          </cell>
          <cell r="D2016" t="str">
            <v>D</v>
          </cell>
        </row>
        <row r="2018">
          <cell r="A2018" t="str">
            <v>SG-XLIBL700-BASE</v>
          </cell>
          <cell r="B2018" t="str">
            <v>STOREDGE L700 BASE UNIT (396 SLOTS)</v>
          </cell>
          <cell r="C2018">
            <v>174000</v>
          </cell>
          <cell r="D2018" t="str">
            <v>A</v>
          </cell>
        </row>
        <row r="2019">
          <cell r="A2019" t="str">
            <v>SG-XLIB9840-DRV</v>
          </cell>
          <cell r="B2019" t="str">
            <v>STOREDGE 9840 TAPE DRIVE</v>
          </cell>
          <cell r="C2019">
            <v>50250</v>
          </cell>
          <cell r="D2019" t="str">
            <v>A</v>
          </cell>
        </row>
        <row r="2020">
          <cell r="A2020" t="str">
            <v>SG-XLIBL700-CAP</v>
          </cell>
          <cell r="B2020" t="str">
            <v>20 CARTRIDGE ACCESS PORT</v>
          </cell>
          <cell r="C2020">
            <v>7500</v>
          </cell>
          <cell r="D2020" t="str">
            <v>A</v>
          </cell>
        </row>
        <row r="2021">
          <cell r="A2021" t="str">
            <v>SG-XMEDCART-1MAG</v>
          </cell>
          <cell r="B2021" t="str">
            <v>MEDIA MAGAZINE</v>
          </cell>
          <cell r="C2021">
            <v>225</v>
          </cell>
          <cell r="D2021" t="str">
            <v>H</v>
          </cell>
        </row>
        <row r="2022">
          <cell r="A2022" t="str">
            <v>X1065A</v>
          </cell>
          <cell r="B2022" t="str">
            <v>SBUS ULTRA DIFF SCSI-2 HOST ADAPTER</v>
          </cell>
          <cell r="C2022">
            <v>1684</v>
          </cell>
          <cell r="D2022" t="str">
            <v>A</v>
          </cell>
        </row>
        <row r="2023">
          <cell r="A2023" t="str">
            <v>X979A</v>
          </cell>
          <cell r="B2023" t="str">
            <v>12M DIFF SCSI CABLE</v>
          </cell>
          <cell r="C2023">
            <v>345</v>
          </cell>
          <cell r="D2023" t="str">
            <v>D</v>
          </cell>
        </row>
        <row r="2025">
          <cell r="A2025" t="str">
            <v>SG-XMED9840-STRKIT</v>
          </cell>
          <cell r="B2025" t="str">
            <v>9840 MEDIA STARTER KIT (100 DATA MEDIA &amp; 5 CLEANING MEDIA)</v>
          </cell>
          <cell r="C2025">
            <v>16500</v>
          </cell>
          <cell r="D2025" t="str">
            <v>H</v>
          </cell>
        </row>
        <row r="2027">
          <cell r="A2027" t="str">
            <v>FT1800</v>
          </cell>
          <cell r="B2027" t="str">
            <v>FT1800 4CPU,4GB RAM,18.2GB*12,8 I/O Slot for PARE</v>
          </cell>
          <cell r="C2027">
            <v>1000000</v>
          </cell>
          <cell r="D2027" t="str">
            <v>D</v>
          </cell>
        </row>
        <row r="2028">
          <cell r="A2028" t="str">
            <v>ESCON</v>
          </cell>
          <cell r="B2028" t="str">
            <v>IBM ESCON HOST ADAPTER/SW DRIVE</v>
          </cell>
          <cell r="C2028">
            <v>13200</v>
          </cell>
          <cell r="D2028" t="str">
            <v>D</v>
          </cell>
        </row>
        <row r="2029">
          <cell r="A2029" t="str">
            <v>JNI</v>
          </cell>
          <cell r="B2029" t="str">
            <v>EMC DISK I/F FC-AL CARD</v>
          </cell>
          <cell r="C2029">
            <v>6000</v>
          </cell>
          <cell r="D2029" t="str">
            <v>D</v>
          </cell>
        </row>
        <row r="2030">
          <cell r="A2030" t="str">
            <v xml:space="preserve">ORACLE </v>
          </cell>
          <cell r="B2030" t="str">
            <v>ORACLE(OPS포함)</v>
          </cell>
          <cell r="C2030">
            <v>170000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개발"/>
      <sheetName val="일위대가"/>
      <sheetName val="신산출"/>
      <sheetName val="산출근거(1)"/>
      <sheetName val="산출근거(2)"/>
      <sheetName val="계산"/>
      <sheetName val="심사출력"/>
      <sheetName val="심사물량"/>
      <sheetName val="심사계산"/>
      <sheetName val="집계표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>
        <row r="4">
          <cell r="C4">
            <v>93321</v>
          </cell>
        </row>
        <row r="5">
          <cell r="C5">
            <v>78211</v>
          </cell>
        </row>
        <row r="6">
          <cell r="C6">
            <v>78613</v>
          </cell>
        </row>
        <row r="7">
          <cell r="C7">
            <v>58567</v>
          </cell>
        </row>
        <row r="8">
          <cell r="C8">
            <v>41470</v>
          </cell>
        </row>
        <row r="9">
          <cell r="C9">
            <v>33750</v>
          </cell>
        </row>
      </sheetData>
      <sheetData sheetId="9" refreshError="1">
        <row r="87">
          <cell r="D87">
            <v>1177.9000000000001</v>
          </cell>
        </row>
        <row r="88">
          <cell r="D88">
            <v>857.26</v>
          </cell>
          <cell r="F88">
            <v>706</v>
          </cell>
        </row>
        <row r="90">
          <cell r="I90">
            <v>108566</v>
          </cell>
        </row>
        <row r="93">
          <cell r="I93">
            <v>24125</v>
          </cell>
        </row>
        <row r="96">
          <cell r="I96">
            <v>36078</v>
          </cell>
        </row>
        <row r="99">
          <cell r="I99">
            <v>8017</v>
          </cell>
        </row>
      </sheetData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개발"/>
      <sheetName val="일위대가"/>
      <sheetName val="신산출"/>
      <sheetName val="산출근거(1)"/>
      <sheetName val="산출근거(2)"/>
      <sheetName val="계산"/>
      <sheetName val="심사출력"/>
      <sheetName val="심사물량"/>
      <sheetName val="심사계산"/>
      <sheetName val="집계표"/>
      <sheetName val="Y-WORK"/>
      <sheetName val="DB구축"/>
      <sheetName val="건교부정리전"/>
      <sheetName val="말뚝지지력산정"/>
      <sheetName val="Sheet1"/>
      <sheetName val="Sheet1 (2)"/>
      <sheetName val="입력변수"/>
      <sheetName val="기타단가"/>
      <sheetName val="4.공원계획"/>
      <sheetName val="노임단가"/>
      <sheetName val="설계예시"/>
      <sheetName val="1000 DB구축 부표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>
        <row r="4">
          <cell r="C4">
            <v>93321</v>
          </cell>
        </row>
        <row r="5">
          <cell r="C5">
            <v>78211</v>
          </cell>
        </row>
        <row r="6">
          <cell r="C6">
            <v>78613</v>
          </cell>
        </row>
        <row r="7">
          <cell r="C7">
            <v>58567</v>
          </cell>
        </row>
        <row r="9">
          <cell r="C9">
            <v>33750</v>
          </cell>
        </row>
      </sheetData>
      <sheetData sheetId="9">
        <row r="87">
          <cell r="D87">
            <v>1177.9000000000001</v>
          </cell>
        </row>
        <row r="88">
          <cell r="D88">
            <v>857.26</v>
          </cell>
          <cell r="F88">
            <v>706</v>
          </cell>
        </row>
        <row r="90">
          <cell r="I90">
            <v>108566</v>
          </cell>
        </row>
        <row r="93">
          <cell r="I93">
            <v>24125</v>
          </cell>
        </row>
        <row r="96">
          <cell r="I96">
            <v>36078</v>
          </cell>
        </row>
        <row r="99">
          <cell r="I99">
            <v>8017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설계표지"/>
      <sheetName val="설계설명"/>
      <sheetName val="원가계산"/>
      <sheetName val="지급자재"/>
      <sheetName val="공사내역"/>
      <sheetName val="토공물량"/>
      <sheetName val="복구.비파괴금액"/>
      <sheetName val="계약표지"/>
      <sheetName val="계약내역"/>
      <sheetName val="도급금액"/>
      <sheetName val="계약총괄"/>
      <sheetName val="OC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TOTAL"/>
      <sheetName val="CWP"/>
      <sheetName val="CEP"/>
      <sheetName val="적용"/>
      <sheetName val="계약ITEM"/>
      <sheetName val="DATA"/>
      <sheetName val="WORK"/>
      <sheetName val="말뚝지지력산정"/>
      <sheetName val="REINF."/>
      <sheetName val="LOADS"/>
      <sheetName val="SKETCH"/>
      <sheetName val="현장지지물물량"/>
    </sheetNames>
    <sheetDataSet>
      <sheetData sheetId="0" refreshError="1"/>
      <sheetData sheetId="1">
        <row r="7">
          <cell r="H7">
            <v>3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설계표지"/>
      <sheetName val="설계설명"/>
      <sheetName val="원가계산"/>
      <sheetName val="지급자재"/>
      <sheetName val="공사내역"/>
      <sheetName val="토공물량(1)"/>
      <sheetName val="토공물량 (2)"/>
      <sheetName val="복구.비파괴금액"/>
      <sheetName val="견적총괄"/>
      <sheetName val="계약표지"/>
      <sheetName val="견적내역"/>
      <sheetName val="도급금액"/>
      <sheetName val="계약총괄"/>
      <sheetName val="노원열병합  건축공사기성내역서"/>
      <sheetName val="토공정보"/>
      <sheetName val="C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내역서"/>
      <sheetName val="공통비"/>
      <sheetName val="공사내역"/>
      <sheetName val="CWP"/>
      <sheetName val="계약ITEM"/>
      <sheetName val="빙장비사양"/>
      <sheetName val="TOTAL"/>
      <sheetName val="SE-611"/>
      <sheetName val="설산1.나"/>
      <sheetName val="본사S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심사계산"/>
      <sheetName val="심사물량"/>
      <sheetName val="산출근거"/>
      <sheetName val="설계조건"/>
      <sheetName val="안정계산"/>
      <sheetName val="단면검토"/>
      <sheetName val="차액보증"/>
      <sheetName val="일반공사"/>
      <sheetName val="중기일위대가"/>
      <sheetName val="말뚝물량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#REF"/>
      <sheetName val="덕전리"/>
      <sheetName val="토공A"/>
      <sheetName val="조도계산서 (도서)"/>
      <sheetName val="집수정단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#REF"/>
      <sheetName val="토공집계(소계)"/>
      <sheetName val="관급자재대"/>
      <sheetName val="면벽수량"/>
      <sheetName val="흄관(보호)(1연)"/>
      <sheetName val="흄관 보호토공(1연)"/>
      <sheetName val="집계표"/>
      <sheetName val="신우"/>
      <sheetName val="자재단가"/>
      <sheetName val="주차구획선수량"/>
      <sheetName val="내역"/>
      <sheetName val="1.수인터널"/>
      <sheetName val="대치판정"/>
      <sheetName val="암거"/>
      <sheetName val="포장공"/>
      <sheetName val="내역서 (2)"/>
      <sheetName val="덕전리"/>
      <sheetName val="일위대가(가설)"/>
      <sheetName val="DDD"/>
      <sheetName val="지구단위계획"/>
      <sheetName val="대로근거"/>
      <sheetName val="98수문일위"/>
      <sheetName val="식생블럭단위수량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TOTAL"/>
      <sheetName val="GTG TR"/>
      <sheetName val="GTG TR PIT"/>
      <sheetName val="GTG Fire wall"/>
      <sheetName val="STG TR"/>
      <sheetName val="STG TR PIT"/>
      <sheetName val="STG Fire wall"/>
      <sheetName val="UAT"/>
      <sheetName val="UAT PIT"/>
      <sheetName val="UAT Fire wall"/>
      <sheetName val="토목원가계산서"/>
      <sheetName val="WORK"/>
      <sheetName val="Jun 97"/>
      <sheetName val="MOTOR"/>
      <sheetName val="빙장비사양"/>
      <sheetName val="결선list"/>
      <sheetName val="터파기및재료"/>
      <sheetName val="CB"/>
      <sheetName val="설산1.나"/>
      <sheetName val="본사S"/>
      <sheetName val="현장지지물물량"/>
    </sheetNames>
    <sheetDataSet>
      <sheetData sheetId="0" refreshError="1"/>
      <sheetData sheetId="1" refreshError="1"/>
      <sheetData sheetId="2" refreshError="1">
        <row r="17">
          <cell r="G17">
            <v>3.2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본체"/>
      <sheetName val="교좌받침"/>
      <sheetName val="날개벽"/>
      <sheetName val="접속슬래브"/>
      <sheetName val="날개벽수량표"/>
      <sheetName val="Sheet1"/>
      <sheetName val="기둥(원형)"/>
      <sheetName val="6PILE  (돌출)"/>
      <sheetName val="직접교대"/>
      <sheetName val="설계조건"/>
      <sheetName val="안정계산"/>
      <sheetName val="단면검토"/>
      <sheetName val="유기공정"/>
      <sheetName val="Sheet2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갑"/>
      <sheetName val="견적을"/>
      <sheetName val="수압집계"/>
      <sheetName val="공구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ce(wall-A)"/>
      <sheetName val="combi(wall)"/>
      <sheetName val="내역(간지)"/>
      <sheetName val="내역(고촌교)"/>
      <sheetName val="내역(화훼단지)"/>
      <sheetName val="내역(SK주유)"/>
      <sheetName val="내역(S-OIL주유)"/>
      <sheetName val="내역(만화리)"/>
      <sheetName val="내역(한신APT)"/>
      <sheetName val="내역(가시설1)"/>
      <sheetName val="내역(가시설2)"/>
      <sheetName val="내역(가시설3)"/>
      <sheetName val="호표(간지)"/>
      <sheetName val="호 표"/>
      <sheetName val="별표(간지)"/>
      <sheetName val="별표"/>
      <sheetName val="부표(간지)"/>
      <sheetName val="부표"/>
      <sheetName val="기초(간지)"/>
      <sheetName val="노무비"/>
      <sheetName val="토공2"/>
      <sheetName val="MEXICO-C"/>
      <sheetName val="견적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표지"/>
      <sheetName val="결제용표지"/>
      <sheetName val="설계제원"/>
      <sheetName val="총괄표"/>
      <sheetName val="자기마커설치"/>
      <sheetName val="시설물도 일위대가"/>
      <sheetName val="자기마커 일위대가"/>
      <sheetName val="1호표-6호표"/>
      <sheetName val="3호표7호표"/>
      <sheetName val="각종단가"/>
      <sheetName val="9GNG운반"/>
      <sheetName val="정산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표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목차"/>
      <sheetName val="설계설명"/>
      <sheetName val="예정공정"/>
      <sheetName val="동원"/>
      <sheetName val="총(관로+케이블)"/>
      <sheetName val="총공사"/>
      <sheetName val="공사원가"/>
      <sheetName val="준공내역서(총괄)"/>
      <sheetName val="준공내역서"/>
      <sheetName val="사급자재"/>
      <sheetName val="지입자재"/>
      <sheetName val="일위대가 (2)"/>
      <sheetName val="자재근거"/>
      <sheetName val="일위대가산출근거"/>
      <sheetName val="공구손료"/>
      <sheetName val="소요노력"/>
      <sheetName val="간지"/>
      <sheetName val="MdlSul"/>
      <sheetName val="Baby일위대가"/>
      <sheetName val="Sheet1"/>
      <sheetName val="Sheet2"/>
      <sheetName val="Sheet3"/>
      <sheetName val="아파트기별"/>
      <sheetName val="공리일"/>
      <sheetName val="간접비"/>
      <sheetName val="설계제원"/>
      <sheetName val="준검 내역서"/>
      <sheetName val="I一般比"/>
      <sheetName val="N賃率-職"/>
      <sheetName val="공정코드"/>
      <sheetName val="9.2단가산출서"/>
      <sheetName val="손료"/>
      <sheetName val="램머"/>
      <sheetName val="재료-CODE"/>
      <sheetName val="C-직노1"/>
      <sheetName val="단면 (2)"/>
      <sheetName val="예정(3)"/>
      <sheetName val="저"/>
      <sheetName val="동원(3)"/>
      <sheetName val="일위대가목차"/>
      <sheetName val="부대"/>
      <sheetName val="일위CODE"/>
      <sheetName val="목_xdc28_"/>
      <sheetName val="물가"/>
      <sheetName val="금액내역서"/>
      <sheetName val="기별"/>
      <sheetName val="설계명세서"/>
      <sheetName val="Ⅴ-2.공종별내역"/>
      <sheetName val="산거각호표"/>
      <sheetName val="archi(본사)"/>
      <sheetName val="재료"/>
      <sheetName val="철거산출근거"/>
      <sheetName val="1차사업FS"/>
      <sheetName val="양수장내역"/>
      <sheetName val="골조시행"/>
      <sheetName val="c_balju"/>
      <sheetName val="내역표지"/>
      <sheetName val="노임단가"/>
      <sheetName val="시설일위"/>
      <sheetName val="식재수량표"/>
      <sheetName val="식재일위"/>
      <sheetName val="자재단가"/>
      <sheetName val="표지"/>
      <sheetName val="수량산출"/>
      <sheetName val="가격조사서"/>
      <sheetName val="공사비집계"/>
      <sheetName val="날개벽(시점좌측)"/>
      <sheetName val="공사비"/>
      <sheetName val="양수장(기계)"/>
      <sheetName val="교각1"/>
      <sheetName val="출자한도"/>
      <sheetName val="9GNG운반"/>
      <sheetName val="설비원가"/>
      <sheetName val="BOX 본체"/>
      <sheetName val="SG"/>
      <sheetName val="mcc일위대가"/>
      <sheetName val="#REF"/>
      <sheetName val="산출2-기기동력"/>
      <sheetName val="지중자재단가"/>
      <sheetName val="__"/>
      <sheetName val="설직재-1"/>
      <sheetName val="개요"/>
      <sheetName val="부속동"/>
      <sheetName val="연돌일위집계"/>
      <sheetName val="COVER"/>
      <sheetName val="Total"/>
      <sheetName val="BID"/>
      <sheetName val="경비실"/>
      <sheetName val="96까지"/>
      <sheetName val="97년"/>
      <sheetName val="98이후"/>
      <sheetName val="(포장)BOQ-실적공사"/>
      <sheetName val="계화총괄"/>
      <sheetName val="계화배수(3대)"/>
      <sheetName val="공사비예산서(토목분)"/>
      <sheetName val="장비"/>
      <sheetName val="노무"/>
      <sheetName val="U-TYPE(1)"/>
      <sheetName val="환경기계공정표 (3)"/>
      <sheetName val="단가산출_목록"/>
      <sheetName val="실적공사 단가"/>
      <sheetName val="일위대가_목록"/>
      <sheetName val="교각토공"/>
      <sheetName val="공통자료"/>
      <sheetName val="수목단가"/>
      <sheetName val="산출(열차무선)"/>
      <sheetName val="산출(역무통신)"/>
      <sheetName val="Sheet1 (2)"/>
      <sheetName val="당진1,2호기전선관설치및접지4차공사내역서-을지"/>
      <sheetName val="내역서"/>
      <sheetName val="관로토공집계표"/>
      <sheetName val="시설수량표"/>
      <sheetName val="일위목록"/>
      <sheetName val="토적표"/>
      <sheetName val="배수유공블럭"/>
      <sheetName val="40단가산출서"/>
      <sheetName val="40집계"/>
      <sheetName val="집계"/>
      <sheetName val="기본일위"/>
      <sheetName val="직노"/>
      <sheetName val="중기사용료"/>
      <sheetName val="변경내역"/>
      <sheetName val="공사내역"/>
      <sheetName val="구조물철거타공정이월"/>
      <sheetName val="관개"/>
      <sheetName val="지중(관로)"/>
      <sheetName val="변경집계표"/>
      <sheetName val="ERL_TBL"/>
      <sheetName val="토목단가"/>
      <sheetName val="Consolidated"/>
      <sheetName val="Sources &amp; Uses + PF Cap"/>
      <sheetName val="97년추정손익계산서"/>
      <sheetName val="손익분석"/>
      <sheetName val="하조서"/>
      <sheetName val="증감대비"/>
      <sheetName val="정산내역서"/>
      <sheetName val="data"/>
      <sheetName val="252K444"/>
      <sheetName val="포장공"/>
      <sheetName val="단면치수"/>
      <sheetName val="차액보증"/>
      <sheetName val="단위수량"/>
      <sheetName val="예가표"/>
      <sheetName val="단가일람"/>
      <sheetName val="조경일람"/>
      <sheetName val="1"/>
      <sheetName val="예산"/>
      <sheetName val="수질정화시설"/>
      <sheetName val="부대내역"/>
      <sheetName val="INPUT"/>
      <sheetName val="아파트건축"/>
      <sheetName val="일위대가_(2)"/>
      <sheetName val="단면_(2)"/>
      <sheetName val="준검_내역서"/>
      <sheetName val="9_2단가산출서"/>
      <sheetName val="기초일위"/>
      <sheetName val="연결관암거"/>
      <sheetName val="2공구산출내역"/>
      <sheetName val="공통가설"/>
      <sheetName val="현장관리비데이타"/>
      <sheetName val="기술조건"/>
      <sheetName val="가로등내역서"/>
      <sheetName val="산출기초"/>
      <sheetName val="직재"/>
      <sheetName val="부하(성남)"/>
      <sheetName val="공문"/>
      <sheetName val="국공유지및사유지"/>
      <sheetName val="6PILE  (돌출)"/>
      <sheetName val="설계예산서"/>
      <sheetName val="CTEMCOST"/>
      <sheetName val="프랜트면허"/>
      <sheetName val="토목주소"/>
      <sheetName val="1호맨홀토공"/>
      <sheetName val="Sheet5"/>
      <sheetName val="guard(mac)"/>
      <sheetName val="자재단가비교표"/>
      <sheetName val="산출-설비"/>
      <sheetName val="내역서 "/>
      <sheetName val="수량이동"/>
      <sheetName val="MOTOR"/>
      <sheetName val="내역서2안"/>
      <sheetName val="패널"/>
      <sheetName val="실행내역"/>
      <sheetName val="신우"/>
      <sheetName val="설산1.나"/>
      <sheetName val="본사S"/>
      <sheetName val="금융"/>
      <sheetName val="변경내역대비표(2)"/>
      <sheetName val="기계내역"/>
      <sheetName val="내역"/>
      <sheetName val="계측기"/>
      <sheetName val="횡배날개"/>
      <sheetName val="4-3 보온 기본물량집계"/>
      <sheetName val="40총괄"/>
      <sheetName val="JUCKEYK"/>
      <sheetName val="일반전기C"/>
      <sheetName val="대비"/>
      <sheetName val="BOQ(전체)"/>
      <sheetName val="내역5"/>
      <sheetName val="예산내역"/>
      <sheetName val="총괄수지표"/>
      <sheetName val="사업수지"/>
      <sheetName val="단가조사"/>
      <sheetName val="코드표"/>
      <sheetName val="도기류"/>
      <sheetName val="3.공통공사대비"/>
      <sheetName val="관급"/>
      <sheetName val="공종별내역서"/>
      <sheetName val="총인원"/>
      <sheetName val="직급인원"/>
      <sheetName val="전기일위대가"/>
      <sheetName val="단가"/>
      <sheetName val="당초"/>
      <sheetName val="부대공"/>
      <sheetName val="토공"/>
      <sheetName val="경산"/>
      <sheetName val="방배동내역(리라)"/>
      <sheetName val="부대공사총괄"/>
      <sheetName val="현장경비"/>
      <sheetName val="건축공사집계표"/>
      <sheetName val="방배동내역 (총괄)"/>
      <sheetName val="DATE"/>
      <sheetName val="여과지동"/>
      <sheetName val="기초자료"/>
      <sheetName val="총괄내역서"/>
      <sheetName val="일위대가(계측기설치)"/>
      <sheetName val="포장복구집계"/>
      <sheetName val="경영상태"/>
      <sheetName val="전기"/>
      <sheetName val="Y-WORK"/>
      <sheetName val="BOX_본체"/>
      <sheetName val="환경기계공정표_(3)"/>
      <sheetName val="실적공사_단가"/>
      <sheetName val="Sheet1_(2)"/>
      <sheetName val="목"/>
      <sheetName val="6PILE__(돌출)"/>
      <sheetName val="내역서_"/>
      <sheetName val="전계가"/>
      <sheetName val="본사공가현황"/>
      <sheetName val="적용단가"/>
      <sheetName val="일위산출"/>
      <sheetName val="발주내역"/>
      <sheetName val="명세서"/>
      <sheetName val="Upgrades pricing"/>
      <sheetName val="설계명세서(선로)"/>
      <sheetName val="BweData"/>
      <sheetName val="견적대비"/>
      <sheetName val="공사비증감"/>
      <sheetName val="대운산출"/>
      <sheetName val="SCHEDULE"/>
      <sheetName val="대극장-상부단가"/>
      <sheetName val="COPING"/>
      <sheetName val="기둥(원형)"/>
      <sheetName val="공량산출서"/>
      <sheetName val="전기변내역"/>
      <sheetName val="지급자재"/>
      <sheetName val="실행"/>
      <sheetName val="단가(1)"/>
      <sheetName val="1.설계조건"/>
      <sheetName val="터널조도"/>
      <sheetName val="인수공총괄"/>
      <sheetName val="예상"/>
      <sheetName val="내역서(삼호)"/>
      <sheetName val="257A1"/>
      <sheetName val="일위대가표"/>
      <sheetName val="기계경비(시간당)"/>
      <sheetName val="터파기및재료"/>
      <sheetName val="INPUT(덕도방향-시점)"/>
      <sheetName val="고창방향"/>
      <sheetName val="결과조달"/>
      <sheetName val="집계표"/>
      <sheetName val="제직재"/>
      <sheetName val="수문보고"/>
      <sheetName val="A-4"/>
      <sheetName val="실행철강하도"/>
      <sheetName val="단면상수 및 주빔설계"/>
      <sheetName val="2F 회의실견적(5_14 일대)"/>
      <sheetName val="연습"/>
      <sheetName val="날개벽"/>
      <sheetName val="교각계산"/>
      <sheetName val="설계서표지"/>
      <sheetName val="1.설계설명서"/>
      <sheetName val="2.예정공정표"/>
      <sheetName val="3.물품제조부문내역서(FTMS)"/>
      <sheetName val="4.설치원가계산서"/>
      <sheetName val="5.설치공사 내역서"/>
      <sheetName val="5-1.설비설치공사 부문 내역서"/>
      <sheetName val="6.수량산출서(제조)"/>
      <sheetName val="6.수량산출서(전송실,제조)"/>
      <sheetName val="6.수량산출서(설치공사)"/>
      <sheetName val="6.수량산출서(전송실,설치)"/>
      <sheetName val="7.단가산출서"/>
      <sheetName val="8.산출근거-1"/>
      <sheetName val="8.산출근거-2"/>
      <sheetName val="8.산출근거-3"/>
      <sheetName val="별첨-기계경비 산출목록"/>
      <sheetName val="한전수탁비"/>
      <sheetName val="CAT_5"/>
      <sheetName val="산출근거"/>
      <sheetName val="건설기계"/>
      <sheetName val="200"/>
      <sheetName val="말뚝지지력산정"/>
      <sheetName val="30신설일위대가"/>
      <sheetName val="30집계표"/>
      <sheetName val="조명시설"/>
      <sheetName val="ELECTRIC"/>
      <sheetName val="대림경상68억"/>
      <sheetName val="증감내역서"/>
      <sheetName val="Sheet7"/>
      <sheetName val="골재집계"/>
      <sheetName val="COL"/>
      <sheetName val="2.냉난방설비공사"/>
      <sheetName val="7.자동제어공사"/>
      <sheetName val="마감사양"/>
      <sheetName val="갑지"/>
      <sheetName val="개산공사비"/>
      <sheetName val="할증 "/>
      <sheetName val="금융비용"/>
      <sheetName val="일위"/>
      <sheetName val="IT-BAT"/>
      <sheetName val="1ST"/>
      <sheetName val="대로근거"/>
      <sheetName val="0226"/>
      <sheetName val="시멘트"/>
      <sheetName val="jobhist"/>
      <sheetName val="H-PILE 박기"/>
      <sheetName val="입상내역"/>
      <sheetName val="취수탑"/>
      <sheetName val="월래"/>
      <sheetName val="1.설계기준"/>
      <sheetName val="I.설계조건"/>
      <sheetName val="주형"/>
      <sheetName val="3.바닥판설계"/>
    </sheetNames>
    <sheetDataSet>
      <sheetData sheetId="0" refreshError="1">
        <row r="732">
          <cell r="A732" t="str">
            <v>K02</v>
          </cell>
          <cell r="B732">
            <v>47</v>
          </cell>
          <cell r="C732" t="str">
            <v>단위</v>
          </cell>
          <cell r="D732" t="str">
            <v>제 47 호표</v>
          </cell>
          <cell r="E732" t="str">
            <v>프라임코팅</v>
          </cell>
          <cell r="F732" t="str">
            <v>금  액</v>
          </cell>
          <cell r="G732" t="str">
            <v>단  가</v>
          </cell>
          <cell r="H732" t="str">
            <v>MC-1</v>
          </cell>
          <cell r="I732" t="str">
            <v>단  가</v>
          </cell>
          <cell r="J732" t="str">
            <v>금  액</v>
          </cell>
          <cell r="K732" t="str">
            <v>계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 t="str">
            <v/>
          </cell>
          <cell r="C734" t="str">
            <v>인</v>
          </cell>
          <cell r="D734">
            <v>0.42</v>
          </cell>
          <cell r="E734">
            <v>0</v>
          </cell>
          <cell r="F734">
            <v>0</v>
          </cell>
          <cell r="G734">
            <v>81640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 t="str">
            <v>인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38">
          <cell r="A738" t="str">
            <v>비닐바인드선</v>
          </cell>
          <cell r="B738" t="str">
            <v>1.2mmIV</v>
          </cell>
          <cell r="C738" t="str">
            <v>m</v>
          </cell>
          <cell r="D738">
            <v>340</v>
          </cell>
          <cell r="E738">
            <v>45</v>
          </cell>
          <cell r="F738">
            <v>15300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15300</v>
          </cell>
          <cell r="L738">
            <v>0</v>
          </cell>
          <cell r="M738">
            <v>15300</v>
          </cell>
          <cell r="N738">
            <v>0</v>
          </cell>
          <cell r="O738">
            <v>0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Sheet1"/>
      <sheetName val="표지"/>
      <sheetName val="공사계획서"/>
      <sheetName val="공사설명서"/>
      <sheetName val="일반시방서"/>
      <sheetName val="특기시방서"/>
      <sheetName val="공사비 예산서"/>
      <sheetName val="설계명세서"/>
      <sheetName val="도면목록"/>
      <sheetName val="예정공정표"/>
      <sheetName val="단가조사서"/>
      <sheetName val="품셈총괄표"/>
      <sheetName val="품셈표"/>
      <sheetName val="수량집계표"/>
      <sheetName val="PANEL물량산출근거"/>
      <sheetName val="SW물량산출근거"/>
      <sheetName val="BULK 물량산출근거"/>
      <sheetName val="수량산출근거"/>
      <sheetName val="자재중량집계표"/>
      <sheetName val="목차"/>
      <sheetName val="내역서"/>
      <sheetName val="장비종합부표"/>
      <sheetName val="집계표_식재"/>
      <sheetName val="부표"/>
      <sheetName val="관급"/>
      <sheetName val="7단가"/>
      <sheetName val="단가산출"/>
      <sheetName val="견적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enu"/>
      <sheetName val="프로젝트개요"/>
      <sheetName val="개발단계"/>
      <sheetName val="개발규모"/>
      <sheetName val="간이법"/>
      <sheetName val="정규법"/>
      <sheetName val="보정계수"/>
      <sheetName val="직접경비"/>
      <sheetName val="개발비"/>
      <sheetName val="인력지원"/>
    </sheetNames>
    <sheetDataSet>
      <sheetData sheetId="0" refreshError="1">
        <row r="4">
          <cell r="Q4" t="str">
            <v>분석</v>
          </cell>
        </row>
        <row r="5">
          <cell r="Q5" t="str">
            <v>분석+설계</v>
          </cell>
        </row>
        <row r="6">
          <cell r="Q6" t="str">
            <v>분석+설계+구현</v>
          </cell>
        </row>
        <row r="7">
          <cell r="Q7" t="str">
            <v>분석+설계+구현+시험</v>
          </cell>
        </row>
        <row r="8">
          <cell r="Q8" t="str">
            <v>설계</v>
          </cell>
        </row>
        <row r="9">
          <cell r="Q9" t="str">
            <v>설계+구현</v>
          </cell>
        </row>
        <row r="10">
          <cell r="Q10" t="str">
            <v>설계+구현+시험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enu"/>
      <sheetName val="프로젝트개요"/>
      <sheetName val="개발단계"/>
      <sheetName val="개발규모"/>
      <sheetName val="간이법"/>
      <sheetName val="정규법"/>
      <sheetName val="보정계수"/>
      <sheetName val="직접경비"/>
      <sheetName val="개발비"/>
      <sheetName val="인력지원"/>
      <sheetName val="데이타"/>
    </sheetNames>
    <sheetDataSet>
      <sheetData sheetId="0" refreshError="1">
        <row r="4">
          <cell r="Q4" t="str">
            <v>분석</v>
          </cell>
        </row>
        <row r="5">
          <cell r="Q5" t="str">
            <v>분석+설계</v>
          </cell>
        </row>
        <row r="6">
          <cell r="Q6" t="str">
            <v>분석+설계+구현</v>
          </cell>
        </row>
        <row r="7">
          <cell r="Q7" t="str">
            <v>분석+설계+구현+시험</v>
          </cell>
        </row>
        <row r="8">
          <cell r="Q8" t="str">
            <v>설계</v>
          </cell>
        </row>
        <row r="9">
          <cell r="Q9" t="str">
            <v>설계+구현</v>
          </cell>
        </row>
        <row r="10">
          <cell r="Q10" t="str">
            <v>설계+구현+시험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enu"/>
      <sheetName val="프로젝트개요"/>
      <sheetName val="개발단계"/>
      <sheetName val="개발규모"/>
      <sheetName val="간이법"/>
      <sheetName val="정규법"/>
      <sheetName val="보정계수"/>
      <sheetName val="직접경비"/>
      <sheetName val="개발비"/>
      <sheetName val="인력지원"/>
    </sheetNames>
    <sheetDataSet>
      <sheetData sheetId="0" refreshError="1">
        <row r="4">
          <cell r="T4" t="str">
            <v>Assembly</v>
          </cell>
        </row>
        <row r="5">
          <cell r="T5" t="str">
            <v>기계어</v>
          </cell>
        </row>
        <row r="6">
          <cell r="T6" t="str">
            <v>자연어</v>
          </cell>
        </row>
        <row r="7">
          <cell r="T7" t="str">
            <v>C</v>
          </cell>
        </row>
        <row r="8">
          <cell r="T8" t="str">
            <v>CHILL</v>
          </cell>
        </row>
        <row r="9">
          <cell r="T9" t="str">
            <v>C++</v>
          </cell>
        </row>
        <row r="10">
          <cell r="T10" t="str">
            <v>JAVA</v>
          </cell>
        </row>
        <row r="11">
          <cell r="T11" t="str">
            <v>C#</v>
          </cell>
        </row>
        <row r="12">
          <cell r="T12" t="str">
            <v>PROLOG</v>
          </cell>
        </row>
        <row r="13">
          <cell r="T13" t="str">
            <v>UNIX Shell Scripts</v>
          </cell>
        </row>
        <row r="14">
          <cell r="T14" t="str">
            <v>COBOL</v>
          </cell>
        </row>
        <row r="15">
          <cell r="T15" t="str">
            <v>FORTRAN</v>
          </cell>
        </row>
        <row r="16">
          <cell r="Q16" t="str">
            <v>업무처리용</v>
          </cell>
          <cell r="T16" t="str">
            <v>PL/1</v>
          </cell>
        </row>
        <row r="17">
          <cell r="Q17" t="str">
            <v>과학기술용</v>
          </cell>
          <cell r="T17" t="str">
            <v>PASCAL</v>
          </cell>
        </row>
        <row r="18">
          <cell r="Q18" t="str">
            <v>멀티미디어용</v>
          </cell>
          <cell r="T18" t="str">
            <v>Ada</v>
          </cell>
        </row>
        <row r="19">
          <cell r="Q19" t="str">
            <v>지능정보용</v>
          </cell>
          <cell r="T19" t="str">
            <v>ABAP4</v>
          </cell>
        </row>
        <row r="20">
          <cell r="Q20" t="str">
            <v>시스템용</v>
          </cell>
          <cell r="T20" t="str">
            <v>Delphi</v>
          </cell>
        </row>
        <row r="21">
          <cell r="Q21" t="str">
            <v>통신제어용</v>
          </cell>
          <cell r="T21" t="str">
            <v>HTML</v>
          </cell>
        </row>
        <row r="22">
          <cell r="Q22" t="str">
            <v>공정제어용</v>
          </cell>
          <cell r="T22" t="str">
            <v>Power Builder</v>
          </cell>
        </row>
        <row r="23">
          <cell r="Q23" t="str">
            <v>지휘통제용</v>
          </cell>
          <cell r="T23" t="str">
            <v>Program Generator</v>
          </cell>
        </row>
        <row r="24">
          <cell r="T24" t="str">
            <v>Query default</v>
          </cell>
        </row>
        <row r="25">
          <cell r="T25" t="str">
            <v>Small Talk</v>
          </cell>
        </row>
        <row r="26">
          <cell r="T26" t="str">
            <v>Visual Basic</v>
          </cell>
        </row>
        <row r="27">
          <cell r="T27" t="str">
            <v>SQL</v>
          </cell>
        </row>
        <row r="28">
          <cell r="T28" t="str">
            <v>Statistical default</v>
          </cell>
        </row>
        <row r="29">
          <cell r="T29" t="str">
            <v>XML default</v>
          </cell>
        </row>
        <row r="30">
          <cell r="T30" t="str">
            <v>Script default(JSP, ASP, PHP 등)</v>
          </cell>
        </row>
        <row r="31">
          <cell r="T31" t="str">
            <v>EXCEL</v>
          </cell>
        </row>
        <row r="32">
          <cell r="T32" t="str">
            <v>Spreadsheet default</v>
          </cell>
        </row>
        <row r="33">
          <cell r="T33" t="str">
            <v>Screen painter default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enu"/>
      <sheetName val="프로젝트개요"/>
      <sheetName val="개발단계"/>
      <sheetName val="개발규모"/>
      <sheetName val="간이법"/>
      <sheetName val="정규법"/>
      <sheetName val="보정계수"/>
      <sheetName val="직접경비"/>
      <sheetName val="개발비"/>
      <sheetName val="인력지원"/>
      <sheetName val="08인건비 산거"/>
      <sheetName val="05산출내역서"/>
      <sheetName val="단가"/>
      <sheetName val="날개벽"/>
    </sheetNames>
    <sheetDataSet>
      <sheetData sheetId="0" refreshError="1">
        <row r="4">
          <cell r="T4" t="str">
            <v>Assembly</v>
          </cell>
        </row>
        <row r="5">
          <cell r="T5" t="str">
            <v>기계어</v>
          </cell>
        </row>
        <row r="6">
          <cell r="T6" t="str">
            <v>자연어</v>
          </cell>
        </row>
        <row r="7">
          <cell r="T7" t="str">
            <v>C</v>
          </cell>
        </row>
        <row r="8">
          <cell r="T8" t="str">
            <v>CHILL</v>
          </cell>
        </row>
        <row r="9">
          <cell r="T9" t="str">
            <v>C++</v>
          </cell>
        </row>
        <row r="10">
          <cell r="T10" t="str">
            <v>JAVA</v>
          </cell>
        </row>
        <row r="11">
          <cell r="T11" t="str">
            <v>C#</v>
          </cell>
        </row>
        <row r="12">
          <cell r="T12" t="str">
            <v>PROLOG</v>
          </cell>
        </row>
        <row r="13">
          <cell r="T13" t="str">
            <v>UNIX Shell Scripts</v>
          </cell>
        </row>
        <row r="14">
          <cell r="T14" t="str">
            <v>COBOL</v>
          </cell>
        </row>
        <row r="15">
          <cell r="T15" t="str">
            <v>FORTRAN</v>
          </cell>
        </row>
        <row r="16">
          <cell r="Q16" t="str">
            <v>업무처리용</v>
          </cell>
          <cell r="T16" t="str">
            <v>PL/1</v>
          </cell>
        </row>
        <row r="17">
          <cell r="Q17" t="str">
            <v>과학기술용</v>
          </cell>
          <cell r="T17" t="str">
            <v>PASCAL</v>
          </cell>
        </row>
        <row r="18">
          <cell r="Q18" t="str">
            <v>멀티미디어용</v>
          </cell>
          <cell r="T18" t="str">
            <v>Ada</v>
          </cell>
        </row>
        <row r="19">
          <cell r="Q19" t="str">
            <v>지능정보용</v>
          </cell>
          <cell r="T19" t="str">
            <v>ABAP4</v>
          </cell>
        </row>
        <row r="20">
          <cell r="Q20" t="str">
            <v>시스템용</v>
          </cell>
          <cell r="T20" t="str">
            <v>Delphi</v>
          </cell>
        </row>
        <row r="21">
          <cell r="Q21" t="str">
            <v>통신제어용</v>
          </cell>
          <cell r="T21" t="str">
            <v>HTML</v>
          </cell>
        </row>
        <row r="22">
          <cell r="Q22" t="str">
            <v>공정제어용</v>
          </cell>
          <cell r="T22" t="str">
            <v>Power Builder</v>
          </cell>
        </row>
        <row r="23">
          <cell r="Q23" t="str">
            <v>지휘통제용</v>
          </cell>
          <cell r="T23" t="str">
            <v>Program Generator</v>
          </cell>
        </row>
        <row r="24">
          <cell r="T24" t="str">
            <v>Query default</v>
          </cell>
        </row>
        <row r="25">
          <cell r="T25" t="str">
            <v>Small Talk</v>
          </cell>
        </row>
        <row r="26">
          <cell r="T26" t="str">
            <v>Visual Basic</v>
          </cell>
        </row>
        <row r="27">
          <cell r="T27" t="str">
            <v>SQL</v>
          </cell>
        </row>
        <row r="28">
          <cell r="T28" t="str">
            <v>Statistical default</v>
          </cell>
        </row>
        <row r="29">
          <cell r="T29" t="str">
            <v>XML default</v>
          </cell>
        </row>
        <row r="30">
          <cell r="T30" t="str">
            <v>Script default(JSP, ASP, PHP 등)</v>
          </cell>
        </row>
        <row r="31">
          <cell r="T31" t="str">
            <v>EXCEL</v>
          </cell>
        </row>
        <row r="32">
          <cell r="T32" t="str">
            <v>Spreadsheet default</v>
          </cell>
        </row>
        <row r="33">
          <cell r="T33" t="str">
            <v>Screen painter default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사출력"/>
      <sheetName val="심사물량"/>
      <sheetName val="심사계산"/>
      <sheetName val="기초자료입력"/>
      <sheetName val="설계명세서"/>
      <sheetName val="준공정산"/>
      <sheetName val="setup"/>
      <sheetName val="입력변수"/>
      <sheetName val="성과심사비(전산)"/>
      <sheetName val="면간거리&amp;사거리"/>
      <sheetName val="노임단가"/>
      <sheetName val="공사설명서"/>
      <sheetName val="경  비 "/>
      <sheetName val="노무비"/>
      <sheetName val="재료비"/>
      <sheetName val="노임단가자료"/>
      <sheetName val="을지"/>
      <sheetName val=" 마장지하차도 지장이설 위치탐사용역외 1건_설계서.xl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기초도면제작"/>
      <sheetName val="주출입구조사"/>
      <sheetName val="도면출력"/>
      <sheetName val="입력_기본도수정"/>
      <sheetName val="기초도면제작부표"/>
      <sheetName val="주출입구조사부표"/>
      <sheetName val="노임단가명세서"/>
      <sheetName val="기계경비명세서"/>
      <sheetName val="작업내역(1)"/>
      <sheetName val="setup"/>
      <sheetName val="수량산출"/>
    </sheetNames>
    <sheetDataSet>
      <sheetData sheetId="0" refreshError="1"/>
      <sheetData sheetId="1"/>
      <sheetData sheetId="2" refreshError="1">
        <row r="14">
          <cell r="F14">
            <v>271507</v>
          </cell>
          <cell r="J14">
            <v>18617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1 (3)"/>
      <sheetName val="Sheet2 (3)"/>
      <sheetName val="Sheet3 (3)"/>
      <sheetName val="Sheet1 (2)"/>
      <sheetName val="기초도면제작"/>
      <sheetName val="주출입구조사"/>
      <sheetName val="기초단가"/>
      <sheetName val="MOTOR"/>
      <sheetName val="총괄표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계표지"/>
      <sheetName val="산출내역"/>
      <sheetName val="산출내역 (2)"/>
      <sheetName val="원가계산"/>
      <sheetName val="일반시방"/>
      <sheetName val="기술시방"/>
      <sheetName val="운반중량"/>
      <sheetName val="반입자재"/>
      <sheetName val="동원인원"/>
      <sheetName val="예정공정"/>
      <sheetName val="일위집계"/>
      <sheetName val="일위대가1"/>
      <sheetName val="수량계산서"/>
      <sheetName val="물가대비표"/>
      <sheetName val="노임단가"/>
      <sheetName val="결정의견서"/>
      <sheetName val="공사개요"/>
      <sheetName val="계장 품셈표"/>
      <sheetName val="노임"/>
      <sheetName val="일위목차"/>
      <sheetName val="내역"/>
      <sheetName val="설계서"/>
      <sheetName val="예산서"/>
      <sheetName val="총공사비"/>
      <sheetName val="가. 노임단가"/>
      <sheetName val="설명서"/>
      <sheetName val="Sheet1"/>
      <sheetName val="설계명세서"/>
      <sheetName val="내역서"/>
      <sheetName val="토목검측서"/>
      <sheetName val="설계명세서-2"/>
      <sheetName val="품셈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간지"/>
      <sheetName val="공사원가"/>
      <sheetName val="예산총괄"/>
      <sheetName val="동축기별1"/>
      <sheetName val="동축기별2"/>
      <sheetName val="광기별"/>
      <sheetName val="동축철거기별"/>
      <sheetName val="광철거기별"/>
      <sheetName val="사급자재조서"/>
      <sheetName val="지입자재단가"/>
      <sheetName val="예산내역서"/>
      <sheetName val="동원인원제외"/>
      <sheetName val="공구손료"/>
      <sheetName val="공제대산출"/>
      <sheetName val="운반공사 "/>
      <sheetName val="동원인원산출"/>
      <sheetName val="선로일위대가_INDEX"/>
      <sheetName val="선로_일위대가"/>
      <sheetName val="철거정비_INDEX"/>
      <sheetName val="철거정비_일위대가"/>
      <sheetName val="자재단가"/>
      <sheetName val="시중노임"/>
      <sheetName val="CP주8m이하"/>
      <sheetName val="CP주9m"/>
      <sheetName val="CP주10m"/>
      <sheetName val="IP주8m이하"/>
      <sheetName val="IP주9m"/>
      <sheetName val="IP주10m"/>
      <sheetName val="기계경비산출서 "/>
      <sheetName val="첨부1 "/>
      <sheetName val="첨부2"/>
      <sheetName val="수입원가계산서"/>
      <sheetName val="산출기준"/>
      <sheetName val="구천"/>
      <sheetName val="일위대가"/>
      <sheetName val="간접"/>
      <sheetName val="2공구하도급내역서"/>
      <sheetName val="변수값"/>
      <sheetName val="중기상차"/>
      <sheetName val="AS복구"/>
      <sheetName val="중기터파기"/>
      <sheetName val="Baby일위대가"/>
      <sheetName val="준검 내역서"/>
      <sheetName val="가설대가"/>
      <sheetName val="토공대가"/>
      <sheetName val="구조대가"/>
      <sheetName val="포설대가1"/>
      <sheetName val="부대대가"/>
      <sheetName val="산출"/>
      <sheetName val="동원(3)"/>
      <sheetName val="예정(3)"/>
      <sheetName val="투찰"/>
      <sheetName val="예산내~1"/>
      <sheetName val="공정표"/>
      <sheetName val="기초자료입력"/>
      <sheetName val="경산"/>
      <sheetName val="Sheet1"/>
      <sheetName val="#REF"/>
      <sheetName val="일위대가(계측기설치)"/>
      <sheetName val="단가조사"/>
      <sheetName val="설계내역서"/>
      <sheetName val="L_RPTB02_01"/>
      <sheetName val="준공정산"/>
      <sheetName val="평가데이터"/>
      <sheetName val="9GNG운반"/>
      <sheetName val="내역서"/>
      <sheetName val="요율"/>
      <sheetName val="자재대"/>
      <sheetName val="3.공통공사대비"/>
      <sheetName val="현장경비"/>
      <sheetName val="DATE"/>
      <sheetName val="심사물량"/>
      <sheetName val="동원인원"/>
      <sheetName val="단가산출"/>
      <sheetName val="입찰안"/>
      <sheetName val="청천내"/>
      <sheetName val="N賃率-職"/>
      <sheetName val="중강당 내역"/>
      <sheetName val="총괄표"/>
      <sheetName val="초기화면"/>
      <sheetName val="관급자재"/>
      <sheetName val="국별인원"/>
      <sheetName val="data"/>
      <sheetName val="도급"/>
      <sheetName val="금액"/>
      <sheetName val="9509"/>
      <sheetName val="용역비내역-진짜"/>
      <sheetName val="작성"/>
      <sheetName val="단가"/>
      <sheetName val="설계예산서"/>
      <sheetName val="명세서"/>
      <sheetName val="장비집계"/>
      <sheetName val="현장경상비"/>
      <sheetName val="원가"/>
      <sheetName val="ELECTRIC"/>
      <sheetName val="데이타"/>
      <sheetName val="공사원가계산서"/>
      <sheetName val="도급예산내역서총괄표"/>
      <sheetName val="도급예산내역서봉투"/>
      <sheetName val="설계산출표지"/>
      <sheetName val="을부담운반비"/>
      <sheetName val="운반비산출"/>
      <sheetName val="1차 내역서"/>
      <sheetName val="역T형교대(말뚝기초)"/>
      <sheetName val="CON'C"/>
      <sheetName val="절대지우지말것"/>
      <sheetName val="조명율표"/>
      <sheetName val="70%"/>
      <sheetName val="환경기계공정표 (3)"/>
      <sheetName val="설계서"/>
      <sheetName val="설계산출기초"/>
      <sheetName val="값"/>
      <sheetName val="공문"/>
      <sheetName val="단면 (2)"/>
      <sheetName val="2공구산출내역"/>
      <sheetName val="일위대가표"/>
      <sheetName val="Total"/>
      <sheetName val="직재"/>
      <sheetName val="공사개요"/>
      <sheetName val="관리,공감"/>
      <sheetName val="인부임"/>
      <sheetName val="평내중"/>
      <sheetName val="총괄내역"/>
      <sheetName val="철거산출근거"/>
      <sheetName val="database"/>
      <sheetName val="공통비(전체)"/>
      <sheetName val="데이터 액세스"/>
      <sheetName val="차트 이름표"/>
      <sheetName val="진주방향"/>
      <sheetName val="Customer Databas"/>
      <sheetName val="내역조적"/>
      <sheetName val="방배동내역(리라)"/>
      <sheetName val="건축공사집계표"/>
      <sheetName val="방배동내역 (총괄)"/>
      <sheetName val="부대공사총괄"/>
      <sheetName val="공정코드"/>
      <sheetName val="중기"/>
      <sheetName val="단가 (2)"/>
      <sheetName val="을"/>
      <sheetName val="설계명세서"/>
      <sheetName val="공통가설"/>
      <sheetName val="토공사(흙막이)"/>
      <sheetName val="토공(우물통,기타) "/>
      <sheetName val="96까지"/>
      <sheetName val="97년"/>
      <sheetName val="98이후"/>
      <sheetName val="산출내역서집계표"/>
      <sheetName val="45,46"/>
      <sheetName val="대상공사(조달청)"/>
      <sheetName val="자료(통합)"/>
      <sheetName val="토목"/>
      <sheetName val="터파기및재료"/>
      <sheetName val="자재단가비교표"/>
      <sheetName val="증감내역서"/>
      <sheetName val="구조물공"/>
      <sheetName val="부대공"/>
      <sheetName val="배수공"/>
      <sheetName val="토공"/>
      <sheetName val="포장공"/>
      <sheetName val="부대내역"/>
      <sheetName val="Sheet2 (2)"/>
      <sheetName val="단가산출2"/>
      <sheetName val="계산서(곡선부)"/>
      <sheetName val="포장재료집계표"/>
      <sheetName val="예가표"/>
      <sheetName val=" 갑  지 "/>
      <sheetName val="BID"/>
      <sheetName val="조건"/>
      <sheetName val="내역"/>
      <sheetName val="견적의뢰"/>
      <sheetName val="수량산출"/>
      <sheetName val="자료입력"/>
      <sheetName val="입력데이타"/>
      <sheetName val="시멘트"/>
      <sheetName val="본공사"/>
      <sheetName val="노임"/>
      <sheetName val="S0"/>
      <sheetName val="인공(케이블100P)"/>
      <sheetName val="견적대비"/>
      <sheetName val="기본자료"/>
      <sheetName val="99총공사내역서"/>
      <sheetName val="집계표"/>
      <sheetName val="1공구 건정토건 철콘"/>
      <sheetName val="우배수"/>
      <sheetName val="계산식"/>
      <sheetName val="5.설계명세서"/>
      <sheetName val="관개"/>
      <sheetName val="공사설명서"/>
      <sheetName val="심사계산"/>
      <sheetName val="공사설명"/>
      <sheetName val="설계예산2"/>
      <sheetName val="금액내역서"/>
      <sheetName val="산출근거"/>
      <sheetName val="공사품의서"/>
      <sheetName val="setup"/>
      <sheetName val="물가대비표"/>
      <sheetName val="경  비 "/>
      <sheetName val="노무비"/>
      <sheetName val="재료비"/>
      <sheetName val="노임단가"/>
      <sheetName val="송전산출"/>
      <sheetName val="면간거리&amp;사거리"/>
      <sheetName val="노무비지급명세"/>
      <sheetName val="가격조사서"/>
      <sheetName val="초"/>
      <sheetName val="서울대규장각(가시설흙막이)"/>
      <sheetName val="적요"/>
      <sheetName val="기초입력"/>
      <sheetName val="손익분기점 데이터"/>
      <sheetName val="보도계산금액"/>
      <sheetName val="공사기본내용입력"/>
      <sheetName val="G.R300경비"/>
      <sheetName val="단가조사서"/>
      <sheetName val="소요자재"/>
      <sheetName val="예산내역서(총괄)"/>
      <sheetName val="운반공사,공구손료"/>
      <sheetName val="세부내역"/>
      <sheetName val="AS포장복구 "/>
      <sheetName val="MOTOR"/>
      <sheetName val="갑지"/>
      <sheetName val="양수장내역"/>
      <sheetName val="유수전환공사"/>
      <sheetName val="합천내역"/>
      <sheetName val="기본사항"/>
      <sheetName val="직접경비산출근거"/>
      <sheetName val="직접인건비"/>
      <sheetName val="견적단가"/>
      <sheetName val="운반공사_"/>
      <sheetName val="기계경비산출서_"/>
      <sheetName val="첨부1_"/>
      <sheetName val="준검_내역서"/>
      <sheetName val="3_공통공사대비"/>
      <sheetName val="1차_내역서"/>
      <sheetName val="소방"/>
      <sheetName val="자판실행"/>
      <sheetName val="연결관암거"/>
      <sheetName val="총괄내역서"/>
      <sheetName val="공구"/>
      <sheetName val="토목(용인)"/>
      <sheetName val="조명시설"/>
      <sheetName val="총계"/>
      <sheetName val="MAIN"/>
      <sheetName val="삭제금지단가"/>
      <sheetName val="전기"/>
      <sheetName val="공통"/>
      <sheetName val="공용"/>
      <sheetName val="일위대가목록"/>
      <sheetName val="간접비"/>
      <sheetName val="BSD (2)"/>
      <sheetName val="프랜트면허"/>
      <sheetName val="원가계산하도"/>
      <sheetName val="소요자재명세서"/>
      <sheetName val="정산"/>
      <sheetName val="정산내역서"/>
      <sheetName val="첨)시중노임단가"/>
      <sheetName val="최종설계"/>
      <sheetName val="포장복구집계"/>
      <sheetName val="총괄서"/>
      <sheetName val="전차선로 물량표"/>
      <sheetName val="한강운반비"/>
      <sheetName val="자재"/>
      <sheetName val="공통(20-91)"/>
      <sheetName val="내역서(토목)"/>
      <sheetName val="6호기"/>
      <sheetName val="투입비"/>
      <sheetName val="Y-WORK"/>
      <sheetName val="부하계산서"/>
      <sheetName val="특수선일위대가"/>
      <sheetName val="감액총괄표"/>
      <sheetName val="백호우계수"/>
      <sheetName val="매출현황"/>
      <sheetName val="등록자료"/>
      <sheetName val="입력정보"/>
      <sheetName val="토목공사"/>
      <sheetName val="단중표"/>
      <sheetName val="주빔의 설계"/>
      <sheetName val="입력DATA"/>
      <sheetName val="바닥판"/>
      <sheetName val="공사비예산서(토목분)"/>
      <sheetName val="List"/>
      <sheetName val="-치수표(곡선부)"/>
      <sheetName val="간선계산"/>
      <sheetName val="정부노임단가"/>
      <sheetName val="가설공사내역"/>
      <sheetName val="수배전반"/>
      <sheetName val="일위대가표(유단가)"/>
      <sheetName val="I一般比"/>
      <sheetName val="EACT10"/>
      <sheetName val="암거"/>
      <sheetName val="교량"/>
      <sheetName val="교량 (2)"/>
      <sheetName val="계획금액"/>
      <sheetName val="분석대장"/>
      <sheetName val="base"/>
      <sheetName val="21301동"/>
      <sheetName val="제-노임"/>
      <sheetName val="제직재"/>
      <sheetName val="자재비"/>
      <sheetName val="기별(종합)"/>
      <sheetName val="부대토목"/>
      <sheetName val="일위대가(가설)"/>
      <sheetName val="2000.05"/>
      <sheetName val="실행"/>
      <sheetName val="시설일위"/>
      <sheetName val="식재수량표"/>
      <sheetName val="식재일위"/>
      <sheetName val="2-1"/>
      <sheetName val="1-1"/>
      <sheetName val="단면_(2)"/>
      <sheetName val="중강당_내역"/>
      <sheetName val="환경기계공정표_(3)"/>
      <sheetName val="데이터_액세스"/>
      <sheetName val="차트_이름표"/>
      <sheetName val="Customer_Databas"/>
      <sheetName val="방배동내역_(총괄)"/>
      <sheetName val="단가_(2)"/>
      <sheetName val="Sheet2_(2)"/>
      <sheetName val="토공(우물통,기타)_"/>
      <sheetName val="_갑__지_"/>
      <sheetName val="1공구_건정토건_철콘"/>
      <sheetName val="AS포장복구_"/>
      <sheetName val="전차선로_물량표"/>
      <sheetName val="BSD_(2)"/>
      <sheetName val="c_balju"/>
      <sheetName val="현관"/>
      <sheetName val="2000년1차"/>
      <sheetName val="4.전기"/>
      <sheetName val="협력업체"/>
      <sheetName val="단가산출서"/>
      <sheetName val="하수급견적대비"/>
      <sheetName val="노무비산출"/>
      <sheetName val="공사정보"/>
      <sheetName val="입찰견적보고서"/>
      <sheetName val="여과지동"/>
      <sheetName val="기초자료"/>
      <sheetName val="단가표"/>
      <sheetName val="직원"/>
      <sheetName val="세금자료"/>
      <sheetName val="내역표지"/>
      <sheetName val="중기사용료산출근거"/>
      <sheetName val="단가 및 재료비"/>
      <sheetName val="패널"/>
      <sheetName val="0"/>
      <sheetName val="VII-2현장경비"/>
      <sheetName val="Ⅴ-2.공종별내역"/>
      <sheetName val="4. 산출조서(전등1)"/>
      <sheetName val="개요"/>
      <sheetName val="횡배수관"/>
      <sheetName val="공사계획"/>
      <sheetName val="설계명세"/>
      <sheetName val="예산명세서"/>
      <sheetName val="J直材4"/>
      <sheetName val="SAM"/>
      <sheetName val="철거집계"/>
      <sheetName val="2.단가산출서(총괄)"/>
      <sheetName val="CODE"/>
      <sheetName val="실행철강하도"/>
      <sheetName val="원가+내역"/>
      <sheetName val="교각1"/>
      <sheetName val="피스표(동케이블)"/>
      <sheetName val="광케이블공정"/>
      <sheetName val="광케이블공정 (2)"/>
      <sheetName val="동케이블공정"/>
      <sheetName val="공사손익"/>
      <sheetName val="코드표"/>
      <sheetName val="소포내역 (2)"/>
      <sheetName val="E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Hole-1"/>
      <sheetName val="Man Hole-2"/>
      <sheetName val="UEC영화관본공사내역"/>
    </sheetNames>
    <sheetDataSet>
      <sheetData sheetId="0"/>
      <sheetData sheetId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XXXXX"/>
      <sheetName val="000001"/>
      <sheetName val="노임단가"/>
      <sheetName val="재료비단가"/>
      <sheetName val="기계경비"/>
      <sheetName val="인원산출"/>
      <sheetName val="산출근거"/>
      <sheetName val="일위대가"/>
      <sheetName val="견적서"/>
      <sheetName val="설계입력"/>
      <sheetName val="기계경비(시간당)"/>
      <sheetName val="램머"/>
      <sheetName val="공정표"/>
      <sheetName val="단가설계"/>
      <sheetName val="수량산출"/>
      <sheetName val="기초자료입력"/>
      <sheetName val="전력구구조물산근"/>
      <sheetName val="2호맨홀공제수량"/>
      <sheetName val="구조화 및 속성 DB입력"/>
      <sheetName val="총사업비명세"/>
      <sheetName val="요약&amp;결과"/>
      <sheetName val="공사설명서"/>
      <sheetName val="심사물량"/>
      <sheetName val="설계명세서"/>
      <sheetName val="준공정산"/>
      <sheetName val="setup"/>
      <sheetName val="경  비 "/>
      <sheetName val="노무비"/>
      <sheetName val="재료비"/>
      <sheetName val="건설산출"/>
      <sheetName val="평가데이터"/>
      <sheetName val="공종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계약서1-표지"/>
      <sheetName val="계약서2-총괄내역서"/>
      <sheetName val="계약서3-용역비산출내역"/>
      <sheetName val="계약서4-표석,표지기산출내역"/>
      <sheetName val="설계입력"/>
      <sheetName val="관로탐사기별 "/>
      <sheetName val="표지_설계내역"/>
      <sheetName val="총괄표"/>
      <sheetName val="설계서(신규도면)"/>
      <sheetName val="표석, 표지기 설치(1)"/>
      <sheetName val=" 산출내역"/>
      <sheetName val="표석표지기단가수량"/>
      <sheetName val="지입재료비단가수량"/>
      <sheetName val="기준점측량"/>
      <sheetName val="토목품셈"/>
      <sheetName val="전산-산출근거"/>
      <sheetName val="전산-일위대가"/>
      <sheetName val="지하시설물도작성(신규도면)"/>
      <sheetName val="성과심사비(2)"/>
      <sheetName val="노임단가"/>
      <sheetName val="여비규정"/>
      <sheetName val="성과심사비"/>
      <sheetName val="성과심사비-현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2">
          <cell r="J12" t="str">
            <v>기설관로</v>
          </cell>
          <cell r="K12" t="str">
            <v>밀집시가지</v>
          </cell>
          <cell r="L12" t="str">
            <v>숙박비+식비</v>
          </cell>
          <cell r="M12" t="str">
            <v>주간공사</v>
          </cell>
        </row>
        <row r="13">
          <cell r="J13" t="str">
            <v>신설관로</v>
          </cell>
          <cell r="K13" t="str">
            <v>시가지</v>
          </cell>
          <cell r="L13" t="str">
            <v>식비</v>
          </cell>
          <cell r="M13" t="str">
            <v>야간공사</v>
          </cell>
        </row>
        <row r="14">
          <cell r="K14" t="str">
            <v>평지</v>
          </cell>
        </row>
        <row r="15">
          <cell r="K15" t="str">
            <v>산지</v>
          </cell>
        </row>
        <row r="16">
          <cell r="K16" t="str">
            <v>산악지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XXXXX"/>
      <sheetName val="000001"/>
      <sheetName val="노임단가"/>
      <sheetName val="재료비단가"/>
      <sheetName val="기계경비"/>
      <sheetName val="인원산출"/>
      <sheetName val="산출근거"/>
      <sheetName val="일위대가"/>
      <sheetName val="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XXXXX"/>
      <sheetName val="000001"/>
      <sheetName val="노임단가"/>
      <sheetName val="재료비단가"/>
      <sheetName val="기계경비"/>
      <sheetName val="인원산출"/>
      <sheetName val="산출근거"/>
      <sheetName val="일위대가"/>
      <sheetName val="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표지 (2)"/>
      <sheetName val="설계표지"/>
      <sheetName val="일반시방"/>
      <sheetName val="기술시방"/>
      <sheetName val="산출내역"/>
      <sheetName val="원가계산"/>
      <sheetName val="일위집계"/>
      <sheetName val="일위대가"/>
      <sheetName val="운반중량"/>
      <sheetName val="수량계산"/>
      <sheetName val="수량계산 (2)"/>
      <sheetName val="자재표"/>
      <sheetName val="동원인원"/>
      <sheetName val="물가대비표"/>
      <sheetName val="예정공정"/>
      <sheetName val="중기사용"/>
      <sheetName val="노임단가"/>
      <sheetName val="결정의견서"/>
      <sheetName val="공사개요"/>
      <sheetName val="설계범위"/>
      <sheetName val="조건표"/>
      <sheetName val="BEND LOSS"/>
      <sheetName val="내역"/>
      <sheetName val="맨홀수량산출(A-LINE)"/>
      <sheetName val="토사(PE)"/>
      <sheetName val="검측서"/>
      <sheetName val="토목검측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용자설명서"/>
      <sheetName val="물량조사"/>
      <sheetName val="입력변수"/>
      <sheetName val="설계111"/>
      <sheetName val="산출근거"/>
      <sheetName val="을지"/>
      <sheetName val="시중노임단가"/>
      <sheetName val="자재조사표"/>
      <sheetName val="data"/>
      <sheetName val="2000년1차"/>
      <sheetName val="5.설계명세서"/>
      <sheetName val="건설산출"/>
      <sheetName val="기계경비(시간당)"/>
      <sheetName val="램머"/>
      <sheetName val="공정표"/>
      <sheetName val="심사물량"/>
      <sheetName val="기초자료입력"/>
      <sheetName val="설계명세서"/>
      <sheetName val="준공정산"/>
      <sheetName val="setup"/>
      <sheetName val="경  비 "/>
      <sheetName val="노무비"/>
      <sheetName val="재료비"/>
      <sheetName val="공종단가"/>
      <sheetName val="물가대비표"/>
      <sheetName val="설계입력"/>
      <sheetName val="계약서3-용역비산출내역"/>
      <sheetName val="관로공사"/>
      <sheetName val="표지"/>
      <sheetName val="공사설명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  <sheetName val="도"/>
      <sheetName val="적용"/>
      <sheetName val="부표총괄"/>
      <sheetName val="DATA"/>
      <sheetName val="기준표"/>
      <sheetName val="관급"/>
      <sheetName val="9509"/>
      <sheetName val="물가대비표"/>
    </sheetNames>
    <sheetDataSet>
      <sheetData sheetId="0" refreshError="1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  <sheetName val="적용"/>
      <sheetName val="부표총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  <sheetName val="단가"/>
      <sheetName val="적용"/>
      <sheetName val="대치판정"/>
    </sheetNames>
    <sheetDataSet>
      <sheetData sheetId="0" refreshError="1"/>
      <sheetData sheetId="1" refreshError="1"/>
      <sheetData sheetId="2" refreshError="1">
        <row r="22">
          <cell r="A22">
            <v>1</v>
          </cell>
          <cell r="B22" t="str">
            <v>전선</v>
          </cell>
          <cell r="C22" t="str">
            <v>GV 3.5㎟</v>
          </cell>
          <cell r="D22">
            <v>1.1000000000000001</v>
          </cell>
          <cell r="E22" t="str">
            <v>m</v>
          </cell>
          <cell r="F22">
            <v>30</v>
          </cell>
          <cell r="G22">
            <v>790</v>
          </cell>
          <cell r="I22">
            <v>479</v>
          </cell>
          <cell r="J22">
            <v>270</v>
          </cell>
          <cell r="K22">
            <v>297</v>
          </cell>
          <cell r="M22">
            <v>14</v>
          </cell>
          <cell r="N22" t="str">
            <v>잡재료비</v>
          </cell>
          <cell r="O22" t="str">
            <v>배선의 5%</v>
          </cell>
          <cell r="P22">
            <v>1</v>
          </cell>
          <cell r="Q22" t="str">
            <v>식</v>
          </cell>
          <cell r="W22">
            <v>14</v>
          </cell>
          <cell r="AM22">
            <v>1</v>
          </cell>
          <cell r="AN22">
            <v>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3-72</v>
          </cell>
          <cell r="BC22">
            <v>1</v>
          </cell>
        </row>
        <row r="23">
          <cell r="A23">
            <v>2</v>
          </cell>
          <cell r="B23" t="str">
            <v>전선</v>
          </cell>
          <cell r="C23" t="str">
            <v>GV 5.5㎟</v>
          </cell>
          <cell r="D23">
            <v>1.1000000000000001</v>
          </cell>
          <cell r="E23" t="str">
            <v>m</v>
          </cell>
          <cell r="F23">
            <v>30</v>
          </cell>
          <cell r="G23">
            <v>896</v>
          </cell>
          <cell r="I23">
            <v>479</v>
          </cell>
          <cell r="J23">
            <v>367</v>
          </cell>
          <cell r="K23">
            <v>403</v>
          </cell>
          <cell r="M23">
            <v>14</v>
          </cell>
          <cell r="N23" t="str">
            <v>잡재료비</v>
          </cell>
          <cell r="O23" t="str">
            <v>배선의 5%</v>
          </cell>
          <cell r="P23">
            <v>1</v>
          </cell>
          <cell r="Q23" t="str">
            <v>식</v>
          </cell>
          <cell r="W23">
            <v>20</v>
          </cell>
          <cell r="AM23">
            <v>1</v>
          </cell>
          <cell r="AN23">
            <v>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3-72</v>
          </cell>
          <cell r="BC23">
            <v>1</v>
          </cell>
        </row>
        <row r="24">
          <cell r="A24">
            <v>3</v>
          </cell>
          <cell r="B24" t="str">
            <v>전선</v>
          </cell>
          <cell r="C24" t="str">
            <v>GV 8㎟</v>
          </cell>
          <cell r="D24">
            <v>1.1000000000000001</v>
          </cell>
          <cell r="E24" t="str">
            <v>m</v>
          </cell>
          <cell r="F24">
            <v>30</v>
          </cell>
          <cell r="G24">
            <v>1110</v>
          </cell>
          <cell r="I24">
            <v>479</v>
          </cell>
          <cell r="J24">
            <v>561</v>
          </cell>
          <cell r="K24">
            <v>617</v>
          </cell>
          <cell r="M24">
            <v>14</v>
          </cell>
          <cell r="N24" t="str">
            <v>잡재료비</v>
          </cell>
          <cell r="O24" t="str">
            <v>배선의 5%</v>
          </cell>
          <cell r="P24">
            <v>1</v>
          </cell>
          <cell r="Q24" t="str">
            <v>식</v>
          </cell>
          <cell r="W24">
            <v>30</v>
          </cell>
          <cell r="AM24">
            <v>1</v>
          </cell>
          <cell r="AN24">
            <v>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3-72</v>
          </cell>
          <cell r="BC24">
            <v>1</v>
          </cell>
        </row>
        <row r="25">
          <cell r="A25">
            <v>4</v>
          </cell>
          <cell r="B25" t="str">
            <v>전선</v>
          </cell>
          <cell r="C25" t="str">
            <v>GV 14㎟</v>
          </cell>
          <cell r="D25">
            <v>1.1000000000000001</v>
          </cell>
          <cell r="E25" t="str">
            <v>m</v>
          </cell>
          <cell r="F25">
            <v>30</v>
          </cell>
          <cell r="G25">
            <v>1533</v>
          </cell>
          <cell r="I25">
            <v>479</v>
          </cell>
          <cell r="J25">
            <v>946</v>
          </cell>
          <cell r="K25">
            <v>1040</v>
          </cell>
          <cell r="M25">
            <v>14</v>
          </cell>
          <cell r="N25" t="str">
            <v>잡재료비</v>
          </cell>
          <cell r="O25" t="str">
            <v>배선의 5%</v>
          </cell>
          <cell r="P25">
            <v>1</v>
          </cell>
          <cell r="Q25" t="str">
            <v>식</v>
          </cell>
          <cell r="W25">
            <v>52</v>
          </cell>
          <cell r="AM25">
            <v>1</v>
          </cell>
          <cell r="AN25">
            <v>1</v>
          </cell>
          <cell r="AO25">
            <v>1</v>
          </cell>
          <cell r="AP25" t="str">
            <v>내선전공</v>
          </cell>
          <cell r="AQ25">
            <v>0.01</v>
          </cell>
          <cell r="BB25" t="str">
            <v>전 3-72</v>
          </cell>
          <cell r="BC25">
            <v>1</v>
          </cell>
        </row>
        <row r="26">
          <cell r="A26">
            <v>5</v>
          </cell>
          <cell r="B26" t="str">
            <v>전선</v>
          </cell>
          <cell r="C26" t="str">
            <v>GV 22㎟</v>
          </cell>
          <cell r="D26">
            <v>1.1000000000000001</v>
          </cell>
          <cell r="E26" t="str">
            <v>m</v>
          </cell>
          <cell r="F26">
            <v>30</v>
          </cell>
          <cell r="G26">
            <v>2035</v>
          </cell>
          <cell r="I26">
            <v>574</v>
          </cell>
          <cell r="J26">
            <v>1313</v>
          </cell>
          <cell r="K26">
            <v>1444</v>
          </cell>
          <cell r="M26">
            <v>17</v>
          </cell>
          <cell r="N26" t="str">
            <v>잡재료비</v>
          </cell>
          <cell r="O26" t="str">
            <v>배선의 5%</v>
          </cell>
          <cell r="P26">
            <v>1</v>
          </cell>
          <cell r="Q26" t="str">
            <v>식</v>
          </cell>
          <cell r="W26">
            <v>72</v>
          </cell>
          <cell r="AM26">
            <v>1</v>
          </cell>
          <cell r="AN26">
            <v>1</v>
          </cell>
          <cell r="AO26">
            <v>1</v>
          </cell>
          <cell r="AP26" t="str">
            <v>내선전공</v>
          </cell>
          <cell r="AQ26">
            <v>1.2E-2</v>
          </cell>
          <cell r="BB26" t="str">
            <v>전 3-72</v>
          </cell>
          <cell r="BC26">
            <v>1</v>
          </cell>
        </row>
        <row r="27">
          <cell r="B27" t="str">
            <v>전선</v>
          </cell>
          <cell r="C27" t="str">
            <v>GV 38㎟</v>
          </cell>
          <cell r="D27">
            <v>1.1000000000000001</v>
          </cell>
          <cell r="E27" t="str">
            <v>m</v>
          </cell>
          <cell r="F27">
            <v>30</v>
          </cell>
          <cell r="G27">
            <v>2826</v>
          </cell>
          <cell r="I27">
            <v>574</v>
          </cell>
          <cell r="J27">
            <v>2032</v>
          </cell>
          <cell r="K27">
            <v>2235</v>
          </cell>
          <cell r="M27">
            <v>17</v>
          </cell>
          <cell r="N27" t="str">
            <v>잡재료비</v>
          </cell>
          <cell r="O27" t="str">
            <v>배선의 5%</v>
          </cell>
          <cell r="P27">
            <v>1</v>
          </cell>
          <cell r="Q27" t="str">
            <v>식</v>
          </cell>
          <cell r="W27">
            <v>111</v>
          </cell>
          <cell r="AM27">
            <v>1</v>
          </cell>
          <cell r="AN27">
            <v>1</v>
          </cell>
          <cell r="AO27">
            <v>1</v>
          </cell>
          <cell r="AP27" t="str">
            <v>내선전공</v>
          </cell>
          <cell r="AQ27">
            <v>1.2E-2</v>
          </cell>
          <cell r="BB27" t="str">
            <v>전 3-76</v>
          </cell>
          <cell r="BC27">
            <v>1</v>
          </cell>
        </row>
        <row r="28">
          <cell r="A28">
            <v>6</v>
          </cell>
          <cell r="B28" t="str">
            <v>전선</v>
          </cell>
          <cell r="C28" t="str">
            <v>GV 60㎟</v>
          </cell>
          <cell r="D28">
            <v>1.1000000000000001</v>
          </cell>
          <cell r="E28" t="str">
            <v>m</v>
          </cell>
          <cell r="F28">
            <v>30</v>
          </cell>
          <cell r="G28">
            <v>4179</v>
          </cell>
          <cell r="I28">
            <v>718</v>
          </cell>
          <cell r="J28">
            <v>3128</v>
          </cell>
          <cell r="K28">
            <v>3440</v>
          </cell>
          <cell r="M28">
            <v>21</v>
          </cell>
          <cell r="N28" t="str">
            <v>잡재료비</v>
          </cell>
          <cell r="O28" t="str">
            <v>배선의 5%</v>
          </cell>
          <cell r="P28">
            <v>1</v>
          </cell>
          <cell r="Q28" t="str">
            <v>식</v>
          </cell>
          <cell r="W28">
            <v>172</v>
          </cell>
          <cell r="AM28">
            <v>1</v>
          </cell>
          <cell r="AN28">
            <v>1</v>
          </cell>
          <cell r="AO28">
            <v>1</v>
          </cell>
          <cell r="AP28" t="str">
            <v>내선전공</v>
          </cell>
          <cell r="AQ28">
            <v>1.4999999999999999E-2</v>
          </cell>
          <cell r="BB28" t="str">
            <v>전 3-72</v>
          </cell>
          <cell r="BC28">
            <v>1</v>
          </cell>
        </row>
        <row r="29">
          <cell r="B29" t="str">
            <v>전선</v>
          </cell>
          <cell r="C29" t="str">
            <v>GV 80㎟</v>
          </cell>
          <cell r="D29">
            <v>1.1000000000000001</v>
          </cell>
          <cell r="E29" t="str">
            <v>m</v>
          </cell>
          <cell r="F29">
            <v>30</v>
          </cell>
          <cell r="G29">
            <v>7401</v>
          </cell>
          <cell r="I29">
            <v>7186</v>
          </cell>
          <cell r="K29">
            <v>0</v>
          </cell>
          <cell r="M29">
            <v>215</v>
          </cell>
          <cell r="N29" t="str">
            <v>잡재료비</v>
          </cell>
          <cell r="O29" t="str">
            <v>배선의 5%</v>
          </cell>
          <cell r="P29">
            <v>1</v>
          </cell>
          <cell r="Q29" t="str">
            <v>식</v>
          </cell>
          <cell r="W29">
            <v>0</v>
          </cell>
          <cell r="AM29">
            <v>1</v>
          </cell>
          <cell r="AN29">
            <v>1</v>
          </cell>
          <cell r="AO29">
            <v>1</v>
          </cell>
          <cell r="AP29" t="str">
            <v>내선전공</v>
          </cell>
          <cell r="AQ29">
            <v>0.15</v>
          </cell>
          <cell r="BB29" t="str">
            <v>전 3-76</v>
          </cell>
          <cell r="BC29">
            <v>1</v>
          </cell>
        </row>
        <row r="30">
          <cell r="A30">
            <v>7</v>
          </cell>
          <cell r="B30" t="str">
            <v>전선</v>
          </cell>
          <cell r="C30" t="str">
            <v>GV 100㎟</v>
          </cell>
          <cell r="D30">
            <v>1.1000000000000001</v>
          </cell>
          <cell r="E30" t="str">
            <v>m</v>
          </cell>
          <cell r="F30">
            <v>30</v>
          </cell>
          <cell r="G30">
            <v>6046</v>
          </cell>
          <cell r="I30">
            <v>958</v>
          </cell>
          <cell r="J30">
            <v>4600</v>
          </cell>
          <cell r="K30">
            <v>5060</v>
          </cell>
          <cell r="M30">
            <v>28</v>
          </cell>
          <cell r="N30" t="str">
            <v>잡재료비</v>
          </cell>
          <cell r="O30" t="str">
            <v>배선의 5%</v>
          </cell>
          <cell r="P30">
            <v>1</v>
          </cell>
          <cell r="Q30" t="str">
            <v>식</v>
          </cell>
          <cell r="W30">
            <v>253</v>
          </cell>
          <cell r="AM30">
            <v>1</v>
          </cell>
          <cell r="AN30">
            <v>1</v>
          </cell>
          <cell r="AO30">
            <v>1</v>
          </cell>
          <cell r="AP30" t="str">
            <v>내선전공</v>
          </cell>
          <cell r="AQ30">
            <v>0.02</v>
          </cell>
          <cell r="BB30" t="str">
            <v>전 3-72</v>
          </cell>
          <cell r="BC30">
            <v>1</v>
          </cell>
        </row>
        <row r="31">
          <cell r="A31">
            <v>8</v>
          </cell>
          <cell r="B31" t="str">
            <v>전선</v>
          </cell>
          <cell r="C31" t="str">
            <v>GV 150㎟</v>
          </cell>
          <cell r="D31">
            <v>1.1000000000000001</v>
          </cell>
          <cell r="E31" t="str">
            <v>m</v>
          </cell>
          <cell r="F31">
            <v>30</v>
          </cell>
          <cell r="G31">
            <v>9190</v>
          </cell>
          <cell r="I31">
            <v>958</v>
          </cell>
          <cell r="J31">
            <v>7459</v>
          </cell>
          <cell r="K31">
            <v>8204</v>
          </cell>
          <cell r="M31">
            <v>28</v>
          </cell>
          <cell r="N31" t="str">
            <v>잡재료비</v>
          </cell>
          <cell r="O31" t="str">
            <v>배선의 5%</v>
          </cell>
          <cell r="P31">
            <v>1</v>
          </cell>
          <cell r="Q31" t="str">
            <v>식</v>
          </cell>
          <cell r="W31">
            <v>410</v>
          </cell>
          <cell r="AM31">
            <v>1</v>
          </cell>
          <cell r="AN31">
            <v>1</v>
          </cell>
          <cell r="AO31">
            <v>1</v>
          </cell>
          <cell r="AP31" t="str">
            <v>내선전공</v>
          </cell>
          <cell r="AQ31">
            <v>0.02</v>
          </cell>
          <cell r="BB31" t="str">
            <v>전 3-72</v>
          </cell>
          <cell r="BC31">
            <v>1</v>
          </cell>
        </row>
        <row r="32">
          <cell r="B32" t="str">
            <v>전선</v>
          </cell>
          <cell r="C32" t="str">
            <v>GV 200㎟</v>
          </cell>
          <cell r="D32">
            <v>1.1000000000000001</v>
          </cell>
          <cell r="E32" t="str">
            <v>m</v>
          </cell>
          <cell r="F32">
            <v>30</v>
          </cell>
          <cell r="G32">
            <v>1232</v>
          </cell>
          <cell r="I32">
            <v>1197</v>
          </cell>
          <cell r="K32">
            <v>0</v>
          </cell>
          <cell r="M32">
            <v>35</v>
          </cell>
          <cell r="N32" t="str">
            <v>잡재료비</v>
          </cell>
          <cell r="O32" t="str">
            <v>배선의 5%</v>
          </cell>
          <cell r="P32">
            <v>1</v>
          </cell>
          <cell r="Q32" t="str">
            <v>식</v>
          </cell>
          <cell r="W32">
            <v>0</v>
          </cell>
          <cell r="AM32">
            <v>1</v>
          </cell>
          <cell r="AN32">
            <v>1</v>
          </cell>
          <cell r="AO32">
            <v>1</v>
          </cell>
          <cell r="AP32" t="str">
            <v>내선전공</v>
          </cell>
          <cell r="AQ32">
            <v>2.5000000000000001E-2</v>
          </cell>
          <cell r="BB32" t="str">
            <v>전 3-76</v>
          </cell>
          <cell r="BC32">
            <v>1</v>
          </cell>
        </row>
        <row r="33">
          <cell r="B33" t="str">
            <v>전선</v>
          </cell>
          <cell r="C33" t="str">
            <v>GV 325㎟</v>
          </cell>
          <cell r="D33">
            <v>1.1000000000000001</v>
          </cell>
          <cell r="E33" t="str">
            <v>m</v>
          </cell>
          <cell r="F33">
            <v>30</v>
          </cell>
          <cell r="G33">
            <v>1232</v>
          </cell>
          <cell r="I33">
            <v>1197</v>
          </cell>
          <cell r="K33">
            <v>0</v>
          </cell>
          <cell r="M33">
            <v>35</v>
          </cell>
          <cell r="N33" t="str">
            <v>잡재료비</v>
          </cell>
          <cell r="O33" t="str">
            <v>배선의 5%</v>
          </cell>
          <cell r="P33">
            <v>1</v>
          </cell>
          <cell r="Q33" t="str">
            <v>식</v>
          </cell>
          <cell r="W33">
            <v>0</v>
          </cell>
          <cell r="AM33">
            <v>1</v>
          </cell>
          <cell r="AN33">
            <v>1</v>
          </cell>
          <cell r="AO33">
            <v>1</v>
          </cell>
          <cell r="AP33" t="str">
            <v>내선전공</v>
          </cell>
          <cell r="AQ33">
            <v>2.5000000000000001E-2</v>
          </cell>
          <cell r="BB33" t="str">
            <v>전 3-76</v>
          </cell>
          <cell r="BC33">
            <v>1</v>
          </cell>
        </row>
        <row r="34">
          <cell r="B34" t="str">
            <v>전선</v>
          </cell>
          <cell r="C34" t="str">
            <v>BC 5.5㎟</v>
          </cell>
          <cell r="D34">
            <v>1.1000000000000001</v>
          </cell>
          <cell r="E34" t="str">
            <v>m</v>
          </cell>
          <cell r="F34">
            <v>50</v>
          </cell>
          <cell r="G34">
            <v>493</v>
          </cell>
          <cell r="I34">
            <v>479</v>
          </cell>
          <cell r="K34">
            <v>0</v>
          </cell>
          <cell r="M34">
            <v>14</v>
          </cell>
          <cell r="N34" t="str">
            <v>잡재료비</v>
          </cell>
          <cell r="O34" t="str">
            <v>배선의 5%</v>
          </cell>
          <cell r="P34">
            <v>1</v>
          </cell>
          <cell r="Q34" t="str">
            <v>식</v>
          </cell>
          <cell r="W34">
            <v>0</v>
          </cell>
          <cell r="AM34">
            <v>1</v>
          </cell>
          <cell r="AN34">
            <v>1</v>
          </cell>
          <cell r="AO34">
            <v>1</v>
          </cell>
          <cell r="AP34" t="str">
            <v>내선전공</v>
          </cell>
          <cell r="AQ34">
            <v>0.01</v>
          </cell>
          <cell r="BB34" t="str">
            <v>전 3-76</v>
          </cell>
          <cell r="BC34">
            <v>1</v>
          </cell>
        </row>
        <row r="35">
          <cell r="B35" t="str">
            <v>전선</v>
          </cell>
          <cell r="C35" t="str">
            <v>BC 14㎟</v>
          </cell>
          <cell r="D35">
            <v>1.1000000000000001</v>
          </cell>
          <cell r="E35" t="str">
            <v>m</v>
          </cell>
          <cell r="F35">
            <v>50</v>
          </cell>
          <cell r="G35">
            <v>493</v>
          </cell>
          <cell r="I35">
            <v>479</v>
          </cell>
          <cell r="K35">
            <v>0</v>
          </cell>
          <cell r="M35">
            <v>14</v>
          </cell>
          <cell r="N35" t="str">
            <v>잡재료비</v>
          </cell>
          <cell r="O35" t="str">
            <v>배선의 5%</v>
          </cell>
          <cell r="P35">
            <v>1</v>
          </cell>
          <cell r="Q35" t="str">
            <v>식</v>
          </cell>
          <cell r="W35">
            <v>0</v>
          </cell>
          <cell r="AM35">
            <v>1</v>
          </cell>
          <cell r="AN35">
            <v>1</v>
          </cell>
          <cell r="AO35">
            <v>1</v>
          </cell>
          <cell r="AP35" t="str">
            <v>내선전공</v>
          </cell>
          <cell r="AQ35">
            <v>0.01</v>
          </cell>
          <cell r="BB35" t="str">
            <v>전 3-76</v>
          </cell>
          <cell r="BC35">
            <v>1</v>
          </cell>
        </row>
        <row r="36">
          <cell r="B36" t="str">
            <v>전선</v>
          </cell>
          <cell r="C36" t="str">
            <v>BC 22㎟</v>
          </cell>
          <cell r="D36">
            <v>1.1000000000000001</v>
          </cell>
          <cell r="E36" t="str">
            <v>m</v>
          </cell>
          <cell r="F36">
            <v>50</v>
          </cell>
          <cell r="G36">
            <v>591</v>
          </cell>
          <cell r="I36">
            <v>574</v>
          </cell>
          <cell r="K36">
            <v>0</v>
          </cell>
          <cell r="M36">
            <v>17</v>
          </cell>
          <cell r="N36" t="str">
            <v>잡재료비</v>
          </cell>
          <cell r="O36" t="str">
            <v>배선의 5%</v>
          </cell>
          <cell r="P36">
            <v>1</v>
          </cell>
          <cell r="Q36" t="str">
            <v>식</v>
          </cell>
          <cell r="W36">
            <v>0</v>
          </cell>
          <cell r="AM36">
            <v>1</v>
          </cell>
          <cell r="AN36">
            <v>1</v>
          </cell>
          <cell r="AO36">
            <v>1</v>
          </cell>
          <cell r="AP36" t="str">
            <v>내선전공</v>
          </cell>
          <cell r="AQ36">
            <v>1.2E-2</v>
          </cell>
          <cell r="BB36" t="str">
            <v>전 3-76</v>
          </cell>
          <cell r="BC36">
            <v>1</v>
          </cell>
        </row>
        <row r="37">
          <cell r="B37" t="str">
            <v>전선</v>
          </cell>
          <cell r="C37" t="str">
            <v>BC 38㎟</v>
          </cell>
          <cell r="D37">
            <v>1.1000000000000001</v>
          </cell>
          <cell r="E37" t="str">
            <v>m</v>
          </cell>
          <cell r="F37">
            <v>50</v>
          </cell>
          <cell r="G37">
            <v>591</v>
          </cell>
          <cell r="I37">
            <v>574</v>
          </cell>
          <cell r="K37">
            <v>0</v>
          </cell>
          <cell r="M37">
            <v>17</v>
          </cell>
          <cell r="N37" t="str">
            <v>잡재료비</v>
          </cell>
          <cell r="O37" t="str">
            <v>배선의 5%</v>
          </cell>
          <cell r="P37">
            <v>1</v>
          </cell>
          <cell r="Q37" t="str">
            <v>식</v>
          </cell>
          <cell r="W37">
            <v>0</v>
          </cell>
          <cell r="AM37">
            <v>1</v>
          </cell>
          <cell r="AN37">
            <v>1</v>
          </cell>
          <cell r="AO37">
            <v>1</v>
          </cell>
          <cell r="AP37" t="str">
            <v>내선전공</v>
          </cell>
          <cell r="AQ37">
            <v>1.2E-2</v>
          </cell>
          <cell r="BB37" t="str">
            <v>전 3-76</v>
          </cell>
          <cell r="BC37">
            <v>1</v>
          </cell>
        </row>
        <row r="38">
          <cell r="B38" t="str">
            <v>전선</v>
          </cell>
          <cell r="C38" t="str">
            <v>BC 60㎟</v>
          </cell>
          <cell r="D38">
            <v>1.1000000000000001</v>
          </cell>
          <cell r="E38" t="str">
            <v>m</v>
          </cell>
          <cell r="F38">
            <v>50</v>
          </cell>
          <cell r="G38">
            <v>739</v>
          </cell>
          <cell r="I38">
            <v>718</v>
          </cell>
          <cell r="K38">
            <v>0</v>
          </cell>
          <cell r="M38">
            <v>21</v>
          </cell>
          <cell r="N38" t="str">
            <v>잡재료비</v>
          </cell>
          <cell r="O38" t="str">
            <v>배선의 5%</v>
          </cell>
          <cell r="P38">
            <v>1</v>
          </cell>
          <cell r="Q38" t="str">
            <v>식</v>
          </cell>
          <cell r="W38">
            <v>0</v>
          </cell>
          <cell r="AM38">
            <v>1</v>
          </cell>
          <cell r="AN38">
            <v>1</v>
          </cell>
          <cell r="AO38">
            <v>1</v>
          </cell>
          <cell r="AP38" t="str">
            <v>내선전공</v>
          </cell>
          <cell r="AQ38">
            <v>1.4999999999999999E-2</v>
          </cell>
          <cell r="BB38" t="str">
            <v>전 3-76</v>
          </cell>
          <cell r="BC38">
            <v>1</v>
          </cell>
        </row>
        <row r="39">
          <cell r="B39" t="str">
            <v>전선</v>
          </cell>
          <cell r="C39" t="str">
            <v>BC 100㎟</v>
          </cell>
          <cell r="D39">
            <v>1.1000000000000001</v>
          </cell>
          <cell r="E39" t="str">
            <v>m</v>
          </cell>
          <cell r="F39">
            <v>50</v>
          </cell>
          <cell r="G39">
            <v>739</v>
          </cell>
          <cell r="I39">
            <v>718</v>
          </cell>
          <cell r="K39">
            <v>0</v>
          </cell>
          <cell r="M39">
            <v>21</v>
          </cell>
          <cell r="N39" t="str">
            <v>잡재료비</v>
          </cell>
          <cell r="O39" t="str">
            <v>배선의 5%</v>
          </cell>
          <cell r="P39">
            <v>1</v>
          </cell>
          <cell r="Q39" t="str">
            <v>식</v>
          </cell>
          <cell r="W39">
            <v>0</v>
          </cell>
          <cell r="AM39">
            <v>1</v>
          </cell>
          <cell r="AN39">
            <v>1</v>
          </cell>
          <cell r="AO39">
            <v>1</v>
          </cell>
          <cell r="AP39" t="str">
            <v>내선전공</v>
          </cell>
          <cell r="AQ39">
            <v>1.4999999999999999E-2</v>
          </cell>
          <cell r="BB39" t="str">
            <v>전 3-76</v>
          </cell>
          <cell r="BC39">
            <v>1</v>
          </cell>
        </row>
        <row r="40">
          <cell r="A40">
            <v>9</v>
          </cell>
          <cell r="B40" t="str">
            <v>전선</v>
          </cell>
          <cell r="C40" t="str">
            <v>BC 150㎟</v>
          </cell>
          <cell r="D40">
            <v>1.1000000000000001</v>
          </cell>
          <cell r="E40" t="str">
            <v>m</v>
          </cell>
          <cell r="F40">
            <v>50</v>
          </cell>
          <cell r="G40">
            <v>9190</v>
          </cell>
          <cell r="I40">
            <v>958</v>
          </cell>
          <cell r="J40">
            <v>7459</v>
          </cell>
          <cell r="K40">
            <v>8204</v>
          </cell>
          <cell r="M40">
            <v>28</v>
          </cell>
          <cell r="N40" t="str">
            <v>잡재료비</v>
          </cell>
          <cell r="O40" t="str">
            <v>배선의 5%</v>
          </cell>
          <cell r="P40">
            <v>1</v>
          </cell>
          <cell r="Q40" t="str">
            <v>식</v>
          </cell>
          <cell r="W40">
            <v>410</v>
          </cell>
          <cell r="AM40">
            <v>1</v>
          </cell>
          <cell r="AN40">
            <v>1</v>
          </cell>
          <cell r="AO40">
            <v>1</v>
          </cell>
          <cell r="AP40" t="str">
            <v>내선전공</v>
          </cell>
          <cell r="AQ40">
            <v>0.02</v>
          </cell>
          <cell r="BB40" t="str">
            <v>전 3-72</v>
          </cell>
          <cell r="BC40">
            <v>1</v>
          </cell>
        </row>
        <row r="41">
          <cell r="A41">
            <v>10</v>
          </cell>
          <cell r="B41" t="str">
            <v>전선</v>
          </cell>
          <cell r="C41" t="str">
            <v>IV 1.2㎜</v>
          </cell>
          <cell r="D41">
            <v>1.1000000000000001</v>
          </cell>
          <cell r="E41" t="str">
            <v>m</v>
          </cell>
          <cell r="F41">
            <v>50</v>
          </cell>
          <cell r="G41">
            <v>544</v>
          </cell>
          <cell r="I41">
            <v>479</v>
          </cell>
          <cell r="J41">
            <v>47</v>
          </cell>
          <cell r="K41">
            <v>51</v>
          </cell>
          <cell r="M41">
            <v>14</v>
          </cell>
          <cell r="N41" t="str">
            <v>잡재료비</v>
          </cell>
          <cell r="O41" t="str">
            <v>배선의 5%</v>
          </cell>
          <cell r="P41">
            <v>1</v>
          </cell>
          <cell r="Q41" t="str">
            <v>식</v>
          </cell>
          <cell r="W41">
            <v>2</v>
          </cell>
          <cell r="AM41">
            <v>1</v>
          </cell>
          <cell r="AN41">
            <v>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  <cell r="BC41">
            <v>1</v>
          </cell>
        </row>
        <row r="42">
          <cell r="A42">
            <v>11</v>
          </cell>
          <cell r="B42" t="str">
            <v>전선</v>
          </cell>
          <cell r="C42" t="str">
            <v>IV 1.6㎜</v>
          </cell>
          <cell r="D42">
            <v>1.1000000000000001</v>
          </cell>
          <cell r="E42" t="str">
            <v>m</v>
          </cell>
          <cell r="F42">
            <v>50</v>
          </cell>
          <cell r="G42">
            <v>576</v>
          </cell>
          <cell r="I42">
            <v>479</v>
          </cell>
          <cell r="J42">
            <v>76</v>
          </cell>
          <cell r="K42">
            <v>83</v>
          </cell>
          <cell r="M42">
            <v>14</v>
          </cell>
          <cell r="N42" t="str">
            <v>잡재료비</v>
          </cell>
          <cell r="O42" t="str">
            <v>배선의 5%</v>
          </cell>
          <cell r="P42">
            <v>1</v>
          </cell>
          <cell r="Q42" t="str">
            <v>식</v>
          </cell>
          <cell r="W42">
            <v>4</v>
          </cell>
          <cell r="AM42">
            <v>1</v>
          </cell>
          <cell r="AN42">
            <v>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  <cell r="BC42">
            <v>1</v>
          </cell>
        </row>
        <row r="43">
          <cell r="A43">
            <v>12</v>
          </cell>
          <cell r="B43" t="str">
            <v>전선</v>
          </cell>
          <cell r="C43" t="str">
            <v>IV 2㎜</v>
          </cell>
          <cell r="D43">
            <v>1.1000000000000001</v>
          </cell>
          <cell r="E43" t="str">
            <v>m</v>
          </cell>
          <cell r="F43">
            <v>50</v>
          </cell>
          <cell r="G43">
            <v>617</v>
          </cell>
          <cell r="I43">
            <v>479</v>
          </cell>
          <cell r="J43">
            <v>113</v>
          </cell>
          <cell r="K43">
            <v>124</v>
          </cell>
          <cell r="M43">
            <v>14</v>
          </cell>
          <cell r="N43" t="str">
            <v>잡재료비</v>
          </cell>
          <cell r="O43" t="str">
            <v>배선의 5%</v>
          </cell>
          <cell r="P43">
            <v>1</v>
          </cell>
          <cell r="Q43" t="str">
            <v>식</v>
          </cell>
          <cell r="W43">
            <v>6</v>
          </cell>
          <cell r="AM43">
            <v>1</v>
          </cell>
          <cell r="AN43">
            <v>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  <cell r="BC43">
            <v>1</v>
          </cell>
        </row>
        <row r="44">
          <cell r="B44" t="str">
            <v>전선</v>
          </cell>
          <cell r="C44" t="str">
            <v>IV 3.5㎟</v>
          </cell>
          <cell r="D44">
            <v>1.1000000000000001</v>
          </cell>
          <cell r="E44" t="str">
            <v>m</v>
          </cell>
          <cell r="F44">
            <v>50</v>
          </cell>
          <cell r="G44">
            <v>493</v>
          </cell>
          <cell r="I44">
            <v>479</v>
          </cell>
          <cell r="K44">
            <v>0</v>
          </cell>
          <cell r="M44">
            <v>14</v>
          </cell>
          <cell r="N44" t="str">
            <v>잡재료비</v>
          </cell>
          <cell r="O44" t="str">
            <v>배선의 5%</v>
          </cell>
          <cell r="P44">
            <v>1</v>
          </cell>
          <cell r="Q44" t="str">
            <v>식</v>
          </cell>
          <cell r="W44">
            <v>0</v>
          </cell>
          <cell r="AM44">
            <v>1</v>
          </cell>
          <cell r="AN44">
            <v>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  <cell r="BC44">
            <v>1</v>
          </cell>
        </row>
        <row r="45">
          <cell r="B45" t="str">
            <v>전선</v>
          </cell>
          <cell r="C45" t="str">
            <v>IV 5.5㎟</v>
          </cell>
          <cell r="D45">
            <v>1.1000000000000001</v>
          </cell>
          <cell r="E45" t="str">
            <v>m</v>
          </cell>
          <cell r="F45">
            <v>50</v>
          </cell>
          <cell r="G45">
            <v>493</v>
          </cell>
          <cell r="I45">
            <v>479</v>
          </cell>
          <cell r="K45">
            <v>0</v>
          </cell>
          <cell r="M45">
            <v>14</v>
          </cell>
          <cell r="N45" t="str">
            <v>잡재료비</v>
          </cell>
          <cell r="O45" t="str">
            <v>배선의 5%</v>
          </cell>
          <cell r="P45">
            <v>1</v>
          </cell>
          <cell r="Q45" t="str">
            <v>식</v>
          </cell>
          <cell r="W45">
            <v>0</v>
          </cell>
          <cell r="AM45">
            <v>1</v>
          </cell>
          <cell r="AN45">
            <v>1</v>
          </cell>
          <cell r="AO45">
            <v>1</v>
          </cell>
          <cell r="AP45" t="str">
            <v>내선전공</v>
          </cell>
          <cell r="AQ45">
            <v>0.01</v>
          </cell>
          <cell r="BB45" t="str">
            <v>전 7-8</v>
          </cell>
          <cell r="BC45">
            <v>1</v>
          </cell>
        </row>
        <row r="46">
          <cell r="B46" t="str">
            <v>전선</v>
          </cell>
          <cell r="C46" t="str">
            <v>IV 8㎟</v>
          </cell>
          <cell r="D46">
            <v>1.1000000000000001</v>
          </cell>
          <cell r="E46" t="str">
            <v>m</v>
          </cell>
          <cell r="F46">
            <v>50</v>
          </cell>
          <cell r="G46">
            <v>986</v>
          </cell>
          <cell r="I46">
            <v>958</v>
          </cell>
          <cell r="K46">
            <v>0</v>
          </cell>
          <cell r="M46">
            <v>28</v>
          </cell>
          <cell r="N46" t="str">
            <v>잡재료비</v>
          </cell>
          <cell r="O46" t="str">
            <v>배선의 5%</v>
          </cell>
          <cell r="P46">
            <v>1</v>
          </cell>
          <cell r="Q46" t="str">
            <v>식</v>
          </cell>
          <cell r="W46">
            <v>0</v>
          </cell>
          <cell r="AM46">
            <v>1</v>
          </cell>
          <cell r="AN46">
            <v>1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  <cell r="BC46">
            <v>1</v>
          </cell>
        </row>
        <row r="47">
          <cell r="B47" t="str">
            <v>전선</v>
          </cell>
          <cell r="C47" t="str">
            <v>IV 14㎟</v>
          </cell>
          <cell r="D47">
            <v>1.1000000000000001</v>
          </cell>
          <cell r="E47" t="str">
            <v>m</v>
          </cell>
          <cell r="F47">
            <v>50</v>
          </cell>
          <cell r="G47">
            <v>986</v>
          </cell>
          <cell r="I47">
            <v>958</v>
          </cell>
          <cell r="K47">
            <v>0</v>
          </cell>
          <cell r="M47">
            <v>28</v>
          </cell>
          <cell r="N47" t="str">
            <v>잡재료비</v>
          </cell>
          <cell r="O47" t="str">
            <v>배선의 5%</v>
          </cell>
          <cell r="P47">
            <v>1</v>
          </cell>
          <cell r="Q47" t="str">
            <v>식</v>
          </cell>
          <cell r="W47">
            <v>0</v>
          </cell>
          <cell r="AM47">
            <v>1</v>
          </cell>
          <cell r="AN47">
            <v>1</v>
          </cell>
          <cell r="AO47">
            <v>1</v>
          </cell>
          <cell r="AP47" t="str">
            <v>내선전공</v>
          </cell>
          <cell r="AQ47">
            <v>0.02</v>
          </cell>
          <cell r="BB47" t="str">
            <v>전 7-8</v>
          </cell>
          <cell r="BC47">
            <v>1</v>
          </cell>
        </row>
        <row r="48">
          <cell r="B48" t="str">
            <v>전선</v>
          </cell>
          <cell r="C48" t="str">
            <v>IV 22㎟</v>
          </cell>
          <cell r="D48">
            <v>1.1000000000000001</v>
          </cell>
          <cell r="E48" t="str">
            <v>m</v>
          </cell>
          <cell r="F48">
            <v>50</v>
          </cell>
          <cell r="G48">
            <v>1529</v>
          </cell>
          <cell r="I48">
            <v>1485</v>
          </cell>
          <cell r="K48">
            <v>0</v>
          </cell>
          <cell r="M48">
            <v>44</v>
          </cell>
          <cell r="N48" t="str">
            <v>잡재료비</v>
          </cell>
          <cell r="O48" t="str">
            <v>배선의 5%</v>
          </cell>
          <cell r="P48">
            <v>1</v>
          </cell>
          <cell r="Q48" t="str">
            <v>식</v>
          </cell>
          <cell r="W48">
            <v>0</v>
          </cell>
          <cell r="AM48">
            <v>1</v>
          </cell>
          <cell r="AN48">
            <v>1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  <cell r="BC48">
            <v>1</v>
          </cell>
        </row>
        <row r="49">
          <cell r="B49" t="str">
            <v>전선</v>
          </cell>
          <cell r="C49" t="str">
            <v>IV 38㎟</v>
          </cell>
          <cell r="D49">
            <v>1.1000000000000001</v>
          </cell>
          <cell r="E49" t="str">
            <v>m</v>
          </cell>
          <cell r="F49">
            <v>50</v>
          </cell>
          <cell r="G49">
            <v>1529</v>
          </cell>
          <cell r="I49">
            <v>1485</v>
          </cell>
          <cell r="K49">
            <v>0</v>
          </cell>
          <cell r="M49">
            <v>44</v>
          </cell>
          <cell r="N49" t="str">
            <v>잡재료비</v>
          </cell>
          <cell r="O49" t="str">
            <v>배선의 5%</v>
          </cell>
          <cell r="P49">
            <v>1</v>
          </cell>
          <cell r="Q49" t="str">
            <v>식</v>
          </cell>
          <cell r="W49">
            <v>0</v>
          </cell>
          <cell r="AM49">
            <v>1</v>
          </cell>
          <cell r="AN49">
            <v>1</v>
          </cell>
          <cell r="AO49">
            <v>1</v>
          </cell>
          <cell r="AP49" t="str">
            <v>내선전공</v>
          </cell>
          <cell r="AQ49">
            <v>3.1E-2</v>
          </cell>
          <cell r="BB49" t="str">
            <v>전 7-8</v>
          </cell>
          <cell r="BC49">
            <v>1</v>
          </cell>
        </row>
        <row r="50">
          <cell r="B50" t="str">
            <v>전선</v>
          </cell>
          <cell r="C50" t="str">
            <v>HIV 1.2㎜</v>
          </cell>
          <cell r="D50">
            <v>1.1000000000000001</v>
          </cell>
          <cell r="E50" t="str">
            <v>m</v>
          </cell>
          <cell r="F50">
            <v>50</v>
          </cell>
          <cell r="G50">
            <v>554</v>
          </cell>
          <cell r="I50">
            <v>479</v>
          </cell>
          <cell r="J50">
            <v>56</v>
          </cell>
          <cell r="K50">
            <v>61</v>
          </cell>
          <cell r="M50">
            <v>14</v>
          </cell>
          <cell r="N50" t="str">
            <v>잡재료비</v>
          </cell>
          <cell r="O50" t="str">
            <v>배선의 5%</v>
          </cell>
          <cell r="P50">
            <v>1</v>
          </cell>
          <cell r="Q50" t="str">
            <v>식</v>
          </cell>
          <cell r="W50">
            <v>3</v>
          </cell>
          <cell r="AM50">
            <v>1</v>
          </cell>
          <cell r="AN50">
            <v>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  <cell r="BC50">
            <v>1</v>
          </cell>
        </row>
        <row r="51">
          <cell r="A51">
            <v>13</v>
          </cell>
          <cell r="B51" t="str">
            <v>전선</v>
          </cell>
          <cell r="C51" t="str">
            <v>HIV 1.6㎜</v>
          </cell>
          <cell r="D51">
            <v>1.1000000000000001</v>
          </cell>
          <cell r="E51" t="str">
            <v>m</v>
          </cell>
          <cell r="F51">
            <v>50</v>
          </cell>
          <cell r="G51">
            <v>582</v>
          </cell>
          <cell r="I51">
            <v>479</v>
          </cell>
          <cell r="J51">
            <v>81</v>
          </cell>
          <cell r="K51">
            <v>89</v>
          </cell>
          <cell r="M51">
            <v>14</v>
          </cell>
          <cell r="N51" t="str">
            <v>잡재료비</v>
          </cell>
          <cell r="O51" t="str">
            <v>배선의 5%</v>
          </cell>
          <cell r="P51">
            <v>1</v>
          </cell>
          <cell r="Q51" t="str">
            <v>식</v>
          </cell>
          <cell r="W51">
            <v>4</v>
          </cell>
          <cell r="AM51">
            <v>1</v>
          </cell>
          <cell r="AN51">
            <v>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  <cell r="BC51">
            <v>1</v>
          </cell>
        </row>
        <row r="52">
          <cell r="A52">
            <v>14</v>
          </cell>
          <cell r="B52" t="str">
            <v>전선</v>
          </cell>
          <cell r="C52" t="str">
            <v>HIV 2㎜</v>
          </cell>
          <cell r="D52">
            <v>1.1000000000000001</v>
          </cell>
          <cell r="E52" t="str">
            <v>m</v>
          </cell>
          <cell r="F52">
            <v>50</v>
          </cell>
          <cell r="G52">
            <v>625</v>
          </cell>
          <cell r="I52">
            <v>479</v>
          </cell>
          <cell r="J52">
            <v>120</v>
          </cell>
          <cell r="K52">
            <v>132</v>
          </cell>
          <cell r="M52">
            <v>14</v>
          </cell>
          <cell r="N52" t="str">
            <v>잡재료비</v>
          </cell>
          <cell r="O52" t="str">
            <v>배선의 5%</v>
          </cell>
          <cell r="P52">
            <v>1</v>
          </cell>
          <cell r="Q52" t="str">
            <v>식</v>
          </cell>
          <cell r="W52">
            <v>6</v>
          </cell>
          <cell r="AM52">
            <v>1</v>
          </cell>
          <cell r="AN52">
            <v>1</v>
          </cell>
          <cell r="AO52">
            <v>1</v>
          </cell>
          <cell r="AP52" t="str">
            <v>내선전공</v>
          </cell>
          <cell r="AQ52">
            <v>0.01</v>
          </cell>
          <cell r="BB52" t="str">
            <v>전 7-8</v>
          </cell>
          <cell r="BC52">
            <v>1</v>
          </cell>
        </row>
        <row r="53">
          <cell r="B53" t="str">
            <v>케이블</v>
          </cell>
          <cell r="C53" t="str">
            <v>FR-3 2C/2㎟</v>
          </cell>
          <cell r="D53">
            <v>1.05</v>
          </cell>
          <cell r="E53" t="str">
            <v>m</v>
          </cell>
          <cell r="F53">
            <v>50</v>
          </cell>
          <cell r="G53">
            <v>2083</v>
          </cell>
          <cell r="I53">
            <v>828</v>
          </cell>
          <cell r="J53">
            <v>1173</v>
          </cell>
          <cell r="K53">
            <v>1231</v>
          </cell>
          <cell r="M53">
            <v>24</v>
          </cell>
          <cell r="N53" t="str">
            <v>잡재료비</v>
          </cell>
          <cell r="O53" t="str">
            <v>배선의 5%</v>
          </cell>
          <cell r="P53">
            <v>1</v>
          </cell>
          <cell r="Q53" t="str">
            <v>식</v>
          </cell>
          <cell r="W53">
            <v>61</v>
          </cell>
          <cell r="AM53">
            <v>1</v>
          </cell>
          <cell r="AN53">
            <v>1</v>
          </cell>
          <cell r="AO53">
            <v>1</v>
          </cell>
          <cell r="AP53" t="str">
            <v>저압케이블공</v>
          </cell>
          <cell r="AQ53">
            <v>1.4E-2</v>
          </cell>
          <cell r="BB53" t="str">
            <v>전 7-10</v>
          </cell>
          <cell r="BC53">
            <v>1</v>
          </cell>
        </row>
        <row r="54">
          <cell r="B54" t="str">
            <v>케이블</v>
          </cell>
          <cell r="C54" t="str">
            <v>FR-3 3C/2㎟</v>
          </cell>
          <cell r="D54">
            <v>1.05</v>
          </cell>
          <cell r="E54" t="str">
            <v>m</v>
          </cell>
          <cell r="F54">
            <v>50</v>
          </cell>
          <cell r="G54">
            <v>2640</v>
          </cell>
          <cell r="I54">
            <v>1123</v>
          </cell>
          <cell r="J54">
            <v>1414</v>
          </cell>
          <cell r="K54">
            <v>1484</v>
          </cell>
          <cell r="M54">
            <v>33</v>
          </cell>
          <cell r="N54" t="str">
            <v>잡재료비</v>
          </cell>
          <cell r="O54" t="str">
            <v>배선의 5%</v>
          </cell>
          <cell r="P54">
            <v>1</v>
          </cell>
          <cell r="Q54" t="str">
            <v>식</v>
          </cell>
          <cell r="W54">
            <v>74</v>
          </cell>
          <cell r="AM54">
            <v>1</v>
          </cell>
          <cell r="AN54">
            <v>1</v>
          </cell>
          <cell r="AO54">
            <v>1</v>
          </cell>
          <cell r="AP54" t="str">
            <v>저압케이블공</v>
          </cell>
          <cell r="AQ54">
            <v>1.9E-2</v>
          </cell>
          <cell r="BB54" t="str">
            <v>전 7-10</v>
          </cell>
          <cell r="BC54">
            <v>1</v>
          </cell>
        </row>
        <row r="55">
          <cell r="A55">
            <v>15</v>
          </cell>
          <cell r="B55" t="str">
            <v>케이블</v>
          </cell>
          <cell r="C55" t="str">
            <v>FR-3 4C/2㎟</v>
          </cell>
          <cell r="D55">
            <v>1.05</v>
          </cell>
          <cell r="E55" t="str">
            <v>m</v>
          </cell>
          <cell r="F55">
            <v>50</v>
          </cell>
          <cell r="G55">
            <v>2909</v>
          </cell>
          <cell r="I55">
            <v>1537</v>
          </cell>
          <cell r="J55">
            <v>1263</v>
          </cell>
          <cell r="K55">
            <v>1326</v>
          </cell>
          <cell r="M55">
            <v>46</v>
          </cell>
          <cell r="N55" t="str">
            <v>잡재료비</v>
          </cell>
          <cell r="O55" t="str">
            <v>배선의 5%</v>
          </cell>
          <cell r="P55">
            <v>1</v>
          </cell>
          <cell r="Q55" t="str">
            <v>식</v>
          </cell>
          <cell r="W55">
            <v>66</v>
          </cell>
          <cell r="AM55">
            <v>1</v>
          </cell>
          <cell r="AN55">
            <v>1</v>
          </cell>
          <cell r="AO55">
            <v>1</v>
          </cell>
          <cell r="AP55" t="str">
            <v>저압케이블공</v>
          </cell>
          <cell r="AQ55">
            <v>2.5999999999999999E-2</v>
          </cell>
          <cell r="BB55" t="str">
            <v>전 7-10</v>
          </cell>
          <cell r="BC55">
            <v>1</v>
          </cell>
        </row>
        <row r="56">
          <cell r="A56">
            <v>16</v>
          </cell>
          <cell r="B56" t="str">
            <v>케이블</v>
          </cell>
          <cell r="C56" t="str">
            <v>FR-3 5C/2㎟</v>
          </cell>
          <cell r="D56">
            <v>1.05</v>
          </cell>
          <cell r="E56" t="str">
            <v>m</v>
          </cell>
          <cell r="F56">
            <v>50</v>
          </cell>
          <cell r="G56">
            <v>3730</v>
          </cell>
          <cell r="I56">
            <v>1892</v>
          </cell>
          <cell r="J56">
            <v>1698</v>
          </cell>
          <cell r="K56">
            <v>1782</v>
          </cell>
          <cell r="M56">
            <v>56</v>
          </cell>
          <cell r="N56" t="str">
            <v>잡재료비</v>
          </cell>
          <cell r="O56" t="str">
            <v>배선의 5%</v>
          </cell>
          <cell r="P56">
            <v>1</v>
          </cell>
          <cell r="Q56" t="str">
            <v>식</v>
          </cell>
          <cell r="W56">
            <v>89</v>
          </cell>
          <cell r="AM56">
            <v>1</v>
          </cell>
          <cell r="AN56">
            <v>1</v>
          </cell>
          <cell r="AO56">
            <v>1</v>
          </cell>
          <cell r="AP56" t="str">
            <v>저압케이블공</v>
          </cell>
          <cell r="AQ56">
            <v>3.2000000000000001E-2</v>
          </cell>
          <cell r="BB56" t="str">
            <v>전 7-10</v>
          </cell>
          <cell r="BC56">
            <v>1</v>
          </cell>
        </row>
        <row r="57">
          <cell r="A57">
            <v>17</v>
          </cell>
          <cell r="B57" t="str">
            <v>케이블</v>
          </cell>
          <cell r="C57" t="str">
            <v>FR-3 6C/2㎟</v>
          </cell>
          <cell r="D57">
            <v>1.05</v>
          </cell>
          <cell r="E57" t="str">
            <v>m</v>
          </cell>
          <cell r="F57">
            <v>50</v>
          </cell>
          <cell r="G57">
            <v>4121</v>
          </cell>
          <cell r="I57">
            <v>2070</v>
          </cell>
          <cell r="J57">
            <v>1895</v>
          </cell>
          <cell r="K57">
            <v>1989</v>
          </cell>
          <cell r="M57">
            <v>62</v>
          </cell>
          <cell r="N57" t="str">
            <v>잡재료비</v>
          </cell>
          <cell r="O57" t="str">
            <v>배선의 5%</v>
          </cell>
          <cell r="P57">
            <v>1</v>
          </cell>
          <cell r="Q57" t="str">
            <v>식</v>
          </cell>
          <cell r="W57">
            <v>99</v>
          </cell>
          <cell r="AM57">
            <v>1</v>
          </cell>
          <cell r="AN57">
            <v>1</v>
          </cell>
          <cell r="AO57">
            <v>1</v>
          </cell>
          <cell r="AP57" t="str">
            <v>저압케이블공</v>
          </cell>
          <cell r="AQ57">
            <v>3.5000000000000003E-2</v>
          </cell>
          <cell r="BB57" t="str">
            <v>전 7-10</v>
          </cell>
          <cell r="BC57">
            <v>1</v>
          </cell>
        </row>
        <row r="58">
          <cell r="A58">
            <v>18</v>
          </cell>
          <cell r="B58" t="str">
            <v>케이블</v>
          </cell>
          <cell r="C58" t="str">
            <v>FR-3 7C/2㎟</v>
          </cell>
          <cell r="D58">
            <v>1.05</v>
          </cell>
          <cell r="E58" t="str">
            <v>m</v>
          </cell>
          <cell r="F58">
            <v>50</v>
          </cell>
          <cell r="G58">
            <v>4532</v>
          </cell>
          <cell r="I58">
            <v>2306</v>
          </cell>
          <cell r="J58">
            <v>2055</v>
          </cell>
          <cell r="K58">
            <v>2157</v>
          </cell>
          <cell r="M58">
            <v>69</v>
          </cell>
          <cell r="N58" t="str">
            <v>잡재료비</v>
          </cell>
          <cell r="O58" t="str">
            <v>배선의 5%</v>
          </cell>
          <cell r="P58">
            <v>1</v>
          </cell>
          <cell r="Q58" t="str">
            <v>식</v>
          </cell>
          <cell r="W58">
            <v>107</v>
          </cell>
          <cell r="AM58">
            <v>1</v>
          </cell>
          <cell r="AN58">
            <v>1</v>
          </cell>
          <cell r="AO58">
            <v>1</v>
          </cell>
          <cell r="AP58" t="str">
            <v>저압케이블공</v>
          </cell>
          <cell r="AQ58">
            <v>3.9E-2</v>
          </cell>
          <cell r="BB58" t="str">
            <v>전 7-10</v>
          </cell>
          <cell r="BC58">
            <v>1</v>
          </cell>
        </row>
        <row r="59">
          <cell r="A59">
            <v>19</v>
          </cell>
          <cell r="B59" t="str">
            <v>케이블</v>
          </cell>
          <cell r="C59" t="str">
            <v>FR-3 8C/2㎟</v>
          </cell>
          <cell r="D59">
            <v>1.05</v>
          </cell>
          <cell r="E59" t="str">
            <v>m</v>
          </cell>
          <cell r="F59">
            <v>50</v>
          </cell>
          <cell r="G59">
            <v>4971</v>
          </cell>
          <cell r="I59">
            <v>2484</v>
          </cell>
          <cell r="J59">
            <v>2299</v>
          </cell>
          <cell r="K59">
            <v>2413</v>
          </cell>
          <cell r="M59">
            <v>74</v>
          </cell>
          <cell r="N59" t="str">
            <v>잡재료비</v>
          </cell>
          <cell r="O59" t="str">
            <v>배선의 5%</v>
          </cell>
          <cell r="P59">
            <v>1</v>
          </cell>
          <cell r="Q59" t="str">
            <v>식</v>
          </cell>
          <cell r="W59">
            <v>120</v>
          </cell>
          <cell r="AM59">
            <v>1</v>
          </cell>
          <cell r="AN59">
            <v>1</v>
          </cell>
          <cell r="AO59">
            <v>1</v>
          </cell>
          <cell r="AP59" t="str">
            <v>저압케이블공</v>
          </cell>
          <cell r="AQ59">
            <v>4.2000000000000003E-2</v>
          </cell>
          <cell r="BB59" t="str">
            <v>전 7-10</v>
          </cell>
          <cell r="BC59">
            <v>1</v>
          </cell>
        </row>
        <row r="60">
          <cell r="A60">
            <v>20</v>
          </cell>
          <cell r="B60" t="str">
            <v>케이블</v>
          </cell>
          <cell r="C60" t="str">
            <v>FR-3 10C/2㎟</v>
          </cell>
          <cell r="D60">
            <v>1.05</v>
          </cell>
          <cell r="E60" t="str">
            <v>m</v>
          </cell>
          <cell r="F60">
            <v>50</v>
          </cell>
          <cell r="G60">
            <v>5809</v>
          </cell>
          <cell r="I60">
            <v>2839</v>
          </cell>
          <cell r="J60">
            <v>2748</v>
          </cell>
          <cell r="K60">
            <v>2885</v>
          </cell>
          <cell r="M60">
            <v>85</v>
          </cell>
          <cell r="N60" t="str">
            <v>잡재료비</v>
          </cell>
          <cell r="O60" t="str">
            <v>배선의 5%</v>
          </cell>
          <cell r="P60">
            <v>1</v>
          </cell>
          <cell r="Q60" t="str">
            <v>식</v>
          </cell>
          <cell r="W60">
            <v>144</v>
          </cell>
          <cell r="AM60">
            <v>1</v>
          </cell>
          <cell r="AN60">
            <v>1</v>
          </cell>
          <cell r="AO60">
            <v>1</v>
          </cell>
          <cell r="AP60" t="str">
            <v>저압케이블공</v>
          </cell>
          <cell r="AQ60">
            <v>4.8000000000000001E-2</v>
          </cell>
          <cell r="BB60" t="str">
            <v>전 7-10</v>
          </cell>
          <cell r="BC60">
            <v>1</v>
          </cell>
        </row>
        <row r="61">
          <cell r="B61" t="str">
            <v>케이블</v>
          </cell>
          <cell r="C61" t="str">
            <v>FR-3 12C/2㎟</v>
          </cell>
          <cell r="D61">
            <v>1.05</v>
          </cell>
          <cell r="E61" t="str">
            <v>m</v>
          </cell>
          <cell r="F61">
            <v>50</v>
          </cell>
          <cell r="G61">
            <v>3288</v>
          </cell>
          <cell r="I61">
            <v>3193</v>
          </cell>
          <cell r="K61">
            <v>0</v>
          </cell>
          <cell r="M61">
            <v>95</v>
          </cell>
          <cell r="N61" t="str">
            <v>잡재료비</v>
          </cell>
          <cell r="O61" t="str">
            <v>배선의 5%</v>
          </cell>
          <cell r="P61">
            <v>1</v>
          </cell>
          <cell r="Q61" t="str">
            <v>식</v>
          </cell>
          <cell r="W61">
            <v>0</v>
          </cell>
          <cell r="AM61">
            <v>1</v>
          </cell>
          <cell r="AN61">
            <v>1</v>
          </cell>
          <cell r="AO61">
            <v>1</v>
          </cell>
          <cell r="AP61" t="str">
            <v>저압케이블공</v>
          </cell>
          <cell r="AQ61">
            <v>5.3999999999999999E-2</v>
          </cell>
          <cell r="BB61" t="str">
            <v>전 7-10</v>
          </cell>
          <cell r="BC61">
            <v>1</v>
          </cell>
        </row>
        <row r="62">
          <cell r="B62" t="str">
            <v>케이블</v>
          </cell>
          <cell r="C62" t="str">
            <v>FR-3 19C/2㎟</v>
          </cell>
          <cell r="D62">
            <v>1.05</v>
          </cell>
          <cell r="E62" t="str">
            <v>m</v>
          </cell>
          <cell r="F62">
            <v>50</v>
          </cell>
          <cell r="G62">
            <v>4385</v>
          </cell>
          <cell r="I62">
            <v>4258</v>
          </cell>
          <cell r="K62">
            <v>0</v>
          </cell>
          <cell r="M62">
            <v>127</v>
          </cell>
          <cell r="N62" t="str">
            <v>잡재료비</v>
          </cell>
          <cell r="O62" t="str">
            <v>배선의 5%</v>
          </cell>
          <cell r="P62">
            <v>1</v>
          </cell>
          <cell r="Q62" t="str">
            <v>식</v>
          </cell>
          <cell r="W62">
            <v>0</v>
          </cell>
          <cell r="AM62">
            <v>1</v>
          </cell>
          <cell r="AN62">
            <v>1</v>
          </cell>
          <cell r="AO62">
            <v>1</v>
          </cell>
          <cell r="AP62" t="str">
            <v>저압케이블공</v>
          </cell>
          <cell r="AQ62">
            <v>7.1999999999999995E-2</v>
          </cell>
          <cell r="BB62" t="str">
            <v>전 7-10</v>
          </cell>
          <cell r="BC62">
            <v>1</v>
          </cell>
        </row>
        <row r="63">
          <cell r="B63" t="str">
            <v>케이블</v>
          </cell>
          <cell r="C63" t="str">
            <v>FR-8 1C/60㎟</v>
          </cell>
          <cell r="D63">
            <v>1.05</v>
          </cell>
          <cell r="E63" t="str">
            <v>m</v>
          </cell>
          <cell r="F63">
            <v>50</v>
          </cell>
          <cell r="G63">
            <v>2984</v>
          </cell>
          <cell r="I63">
            <v>2898</v>
          </cell>
          <cell r="K63">
            <v>0</v>
          </cell>
          <cell r="M63">
            <v>86</v>
          </cell>
          <cell r="N63" t="str">
            <v>잡재료비</v>
          </cell>
          <cell r="O63" t="str">
            <v>배선의 5%</v>
          </cell>
          <cell r="P63">
            <v>1</v>
          </cell>
          <cell r="Q63" t="str">
            <v>식</v>
          </cell>
          <cell r="W63">
            <v>0</v>
          </cell>
          <cell r="AM63">
            <v>1</v>
          </cell>
          <cell r="AN63">
            <v>1</v>
          </cell>
          <cell r="AO63">
            <v>1</v>
          </cell>
          <cell r="AP63" t="str">
            <v>저압케이블공</v>
          </cell>
          <cell r="AQ63">
            <v>4.9000000000000002E-2</v>
          </cell>
          <cell r="BB63" t="str">
            <v>전 7-9</v>
          </cell>
          <cell r="BC63">
            <v>1</v>
          </cell>
        </row>
        <row r="64">
          <cell r="B64" t="str">
            <v>케이블</v>
          </cell>
          <cell r="C64" t="str">
            <v>FR-8 1C/100㎟</v>
          </cell>
          <cell r="D64">
            <v>1.05</v>
          </cell>
          <cell r="E64" t="str">
            <v>m</v>
          </cell>
          <cell r="F64">
            <v>50</v>
          </cell>
          <cell r="G64">
            <v>7127</v>
          </cell>
          <cell r="I64">
            <v>6920</v>
          </cell>
          <cell r="K64">
            <v>0</v>
          </cell>
          <cell r="M64">
            <v>207</v>
          </cell>
          <cell r="N64" t="str">
            <v>잡재료비</v>
          </cell>
          <cell r="O64" t="str">
            <v>배선의 5%</v>
          </cell>
          <cell r="P64">
            <v>1</v>
          </cell>
          <cell r="Q64" t="str">
            <v>식</v>
          </cell>
          <cell r="W64">
            <v>0</v>
          </cell>
          <cell r="AM64">
            <v>1</v>
          </cell>
          <cell r="AN64">
            <v>1</v>
          </cell>
          <cell r="AO64">
            <v>1</v>
          </cell>
          <cell r="AP64" t="str">
            <v>저압케이블공</v>
          </cell>
          <cell r="AQ64">
            <v>0.11700000000000001</v>
          </cell>
          <cell r="BB64" t="str">
            <v>전 7-9</v>
          </cell>
          <cell r="BC64">
            <v>1</v>
          </cell>
        </row>
        <row r="65">
          <cell r="A65">
            <v>21</v>
          </cell>
          <cell r="B65" t="str">
            <v>케이블</v>
          </cell>
          <cell r="C65" t="str">
            <v>FR-8 1C/200㎟</v>
          </cell>
          <cell r="D65">
            <v>1.05</v>
          </cell>
          <cell r="E65" t="str">
            <v>m</v>
          </cell>
          <cell r="F65">
            <v>50</v>
          </cell>
          <cell r="G65">
            <v>18752</v>
          </cell>
          <cell r="I65">
            <v>6920</v>
          </cell>
          <cell r="J65">
            <v>11072</v>
          </cell>
          <cell r="K65">
            <v>11625</v>
          </cell>
          <cell r="M65">
            <v>207</v>
          </cell>
          <cell r="N65" t="str">
            <v>잡재료비</v>
          </cell>
          <cell r="O65" t="str">
            <v>배선의 5%</v>
          </cell>
          <cell r="P65">
            <v>1</v>
          </cell>
          <cell r="Q65" t="str">
            <v>식</v>
          </cell>
          <cell r="W65">
            <v>581</v>
          </cell>
          <cell r="AM65">
            <v>1</v>
          </cell>
          <cell r="AN65">
            <v>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  <cell r="BC65">
            <v>1</v>
          </cell>
        </row>
        <row r="66">
          <cell r="A66">
            <v>22</v>
          </cell>
          <cell r="B66" t="str">
            <v>케이블</v>
          </cell>
          <cell r="C66" t="str">
            <v>FR-8 2C/38㎟</v>
          </cell>
          <cell r="D66">
            <v>1.05</v>
          </cell>
          <cell r="E66" t="str">
            <v>m</v>
          </cell>
          <cell r="F66">
            <v>50</v>
          </cell>
          <cell r="G66">
            <v>9491</v>
          </cell>
          <cell r="I66">
            <v>2980</v>
          </cell>
          <cell r="J66">
            <v>6117</v>
          </cell>
          <cell r="K66">
            <v>6422</v>
          </cell>
          <cell r="M66">
            <v>89</v>
          </cell>
          <cell r="N66" t="str">
            <v>잡재료비</v>
          </cell>
          <cell r="O66" t="str">
            <v>배선의 5%</v>
          </cell>
          <cell r="P66">
            <v>1</v>
          </cell>
          <cell r="Q66" t="str">
            <v>식</v>
          </cell>
          <cell r="W66">
            <v>321</v>
          </cell>
          <cell r="AM66">
            <v>1</v>
          </cell>
          <cell r="AN66">
            <v>1.4</v>
          </cell>
          <cell r="AO66">
            <v>1.4</v>
          </cell>
          <cell r="AP66" t="str">
            <v>저압케이블공</v>
          </cell>
          <cell r="AQ66">
            <v>3.5999999999999997E-2</v>
          </cell>
          <cell r="BB66" t="str">
            <v>전 7-9</v>
          </cell>
          <cell r="BC66">
            <v>1</v>
          </cell>
        </row>
        <row r="67">
          <cell r="A67">
            <v>23</v>
          </cell>
          <cell r="B67" t="str">
            <v>케이블</v>
          </cell>
          <cell r="C67" t="str">
            <v>FR-8 3C/3.5㎟</v>
          </cell>
          <cell r="D67">
            <v>1.05</v>
          </cell>
          <cell r="E67" t="str">
            <v>m</v>
          </cell>
          <cell r="F67">
            <v>50</v>
          </cell>
          <cell r="G67">
            <v>3519</v>
          </cell>
          <cell r="I67">
            <v>1301</v>
          </cell>
          <cell r="J67">
            <v>2076</v>
          </cell>
          <cell r="K67">
            <v>2179</v>
          </cell>
          <cell r="M67">
            <v>39</v>
          </cell>
          <cell r="N67" t="str">
            <v>잡재료비</v>
          </cell>
          <cell r="O67" t="str">
            <v>배선의 5%</v>
          </cell>
          <cell r="P67">
            <v>1</v>
          </cell>
          <cell r="Q67" t="str">
            <v>식</v>
          </cell>
          <cell r="W67">
            <v>108</v>
          </cell>
          <cell r="AM67">
            <v>1</v>
          </cell>
          <cell r="AN67">
            <v>1</v>
          </cell>
          <cell r="AO67">
            <v>1</v>
          </cell>
          <cell r="AP67" t="str">
            <v>저압케이블공</v>
          </cell>
          <cell r="AQ67">
            <v>2.1999999999999999E-2</v>
          </cell>
          <cell r="BB67" t="str">
            <v>전 7-10</v>
          </cell>
          <cell r="BC67">
            <v>1</v>
          </cell>
        </row>
        <row r="68">
          <cell r="A68">
            <v>24</v>
          </cell>
          <cell r="B68" t="str">
            <v>케이블</v>
          </cell>
          <cell r="C68" t="str">
            <v>FR-8 3C/5.5㎟</v>
          </cell>
          <cell r="D68">
            <v>1.05</v>
          </cell>
          <cell r="E68" t="str">
            <v>m</v>
          </cell>
          <cell r="F68">
            <v>50</v>
          </cell>
          <cell r="G68">
            <v>4157</v>
          </cell>
          <cell r="I68">
            <v>1537</v>
          </cell>
          <cell r="J68">
            <v>2452</v>
          </cell>
          <cell r="K68">
            <v>2574</v>
          </cell>
          <cell r="M68">
            <v>46</v>
          </cell>
          <cell r="N68" t="str">
            <v>잡재료비</v>
          </cell>
          <cell r="O68" t="str">
            <v>배선의 5%</v>
          </cell>
          <cell r="P68">
            <v>1</v>
          </cell>
          <cell r="Q68" t="str">
            <v>식</v>
          </cell>
          <cell r="W68">
            <v>128</v>
          </cell>
          <cell r="AM68">
            <v>1</v>
          </cell>
          <cell r="AN68">
            <v>1</v>
          </cell>
          <cell r="AO68">
            <v>1</v>
          </cell>
          <cell r="AP68" t="str">
            <v>저압케이블공</v>
          </cell>
          <cell r="AQ68">
            <v>2.5999999999999999E-2</v>
          </cell>
          <cell r="BB68" t="str">
            <v>전 7-10</v>
          </cell>
          <cell r="BC68">
            <v>1</v>
          </cell>
        </row>
        <row r="69">
          <cell r="A69">
            <v>25</v>
          </cell>
          <cell r="B69" t="str">
            <v>케이블</v>
          </cell>
          <cell r="C69" t="str">
            <v>FR-8 4C/8㎟</v>
          </cell>
          <cell r="D69">
            <v>1.05</v>
          </cell>
          <cell r="E69" t="str">
            <v>m</v>
          </cell>
          <cell r="F69">
            <v>50</v>
          </cell>
          <cell r="G69">
            <v>6523</v>
          </cell>
          <cell r="I69">
            <v>2306</v>
          </cell>
          <cell r="J69">
            <v>3951</v>
          </cell>
          <cell r="K69">
            <v>4148</v>
          </cell>
          <cell r="M69">
            <v>69</v>
          </cell>
          <cell r="N69" t="str">
            <v>잡재료비</v>
          </cell>
          <cell r="O69" t="str">
            <v>배선의 5%</v>
          </cell>
          <cell r="P69">
            <v>1</v>
          </cell>
          <cell r="Q69" t="str">
            <v>식</v>
          </cell>
          <cell r="W69">
            <v>207</v>
          </cell>
          <cell r="AM69">
            <v>1</v>
          </cell>
          <cell r="AN69">
            <v>1</v>
          </cell>
          <cell r="AO69">
            <v>1</v>
          </cell>
          <cell r="AP69" t="str">
            <v>저압케이블공</v>
          </cell>
          <cell r="AQ69">
            <v>3.9E-2</v>
          </cell>
          <cell r="BB69" t="str">
            <v>전 7-10</v>
          </cell>
          <cell r="BC69">
            <v>1</v>
          </cell>
        </row>
        <row r="70">
          <cell r="A70">
            <v>26</v>
          </cell>
          <cell r="B70" t="str">
            <v>케이블</v>
          </cell>
          <cell r="C70" t="str">
            <v>FR-8 4C/14㎟</v>
          </cell>
          <cell r="D70">
            <v>1.05</v>
          </cell>
          <cell r="E70" t="str">
            <v>m</v>
          </cell>
          <cell r="F70">
            <v>50</v>
          </cell>
          <cell r="G70">
            <v>8867</v>
          </cell>
          <cell r="I70">
            <v>3075</v>
          </cell>
          <cell r="J70">
            <v>5429</v>
          </cell>
          <cell r="K70">
            <v>5700</v>
          </cell>
          <cell r="M70">
            <v>92</v>
          </cell>
          <cell r="N70" t="str">
            <v>잡재료비</v>
          </cell>
          <cell r="O70" t="str">
            <v>배선의 5%</v>
          </cell>
          <cell r="P70">
            <v>1</v>
          </cell>
          <cell r="Q70" t="str">
            <v>식</v>
          </cell>
          <cell r="W70">
            <v>285</v>
          </cell>
          <cell r="AM70">
            <v>1</v>
          </cell>
          <cell r="AN70">
            <v>2.6</v>
          </cell>
          <cell r="AO70">
            <v>2.6</v>
          </cell>
          <cell r="AP70" t="str">
            <v>저압케이블공</v>
          </cell>
          <cell r="AQ70">
            <v>0.02</v>
          </cell>
          <cell r="BB70" t="str">
            <v>전 7-9</v>
          </cell>
          <cell r="BC70">
            <v>1</v>
          </cell>
        </row>
        <row r="71">
          <cell r="B71" t="str">
            <v>케이블</v>
          </cell>
          <cell r="C71" t="str">
            <v>FR-8 4C/22㎟</v>
          </cell>
          <cell r="D71">
            <v>1.05</v>
          </cell>
          <cell r="E71" t="str">
            <v>m</v>
          </cell>
          <cell r="F71">
            <v>50</v>
          </cell>
          <cell r="G71">
            <v>4117</v>
          </cell>
          <cell r="I71">
            <v>3998</v>
          </cell>
          <cell r="K71">
            <v>0</v>
          </cell>
          <cell r="M71">
            <v>119</v>
          </cell>
          <cell r="N71" t="str">
            <v>잡재료비</v>
          </cell>
          <cell r="O71" t="str">
            <v>배선의 5%</v>
          </cell>
          <cell r="P71">
            <v>1</v>
          </cell>
          <cell r="Q71" t="str">
            <v>식</v>
          </cell>
          <cell r="W71">
            <v>0</v>
          </cell>
          <cell r="AM71">
            <v>1</v>
          </cell>
          <cell r="AN71">
            <v>2.6</v>
          </cell>
          <cell r="AO71">
            <v>2.6</v>
          </cell>
          <cell r="AP71" t="str">
            <v>저압케이블공</v>
          </cell>
          <cell r="AQ71">
            <v>2.5999999999999999E-2</v>
          </cell>
          <cell r="BB71" t="str">
            <v>전 7-9</v>
          </cell>
          <cell r="BC71">
            <v>1</v>
          </cell>
        </row>
        <row r="72">
          <cell r="B72" t="str">
            <v>케이블</v>
          </cell>
          <cell r="C72" t="str">
            <v>600V CV 1C/3.5㎟</v>
          </cell>
          <cell r="D72">
            <v>1.05</v>
          </cell>
          <cell r="E72" t="str">
            <v>m</v>
          </cell>
          <cell r="F72">
            <v>50</v>
          </cell>
          <cell r="G72">
            <v>669</v>
          </cell>
          <cell r="I72">
            <v>650</v>
          </cell>
          <cell r="K72">
            <v>0</v>
          </cell>
          <cell r="M72">
            <v>19</v>
          </cell>
          <cell r="N72" t="str">
            <v>잡재료비</v>
          </cell>
          <cell r="O72" t="str">
            <v>배선의 5%</v>
          </cell>
          <cell r="P72">
            <v>1</v>
          </cell>
          <cell r="Q72" t="str">
            <v>식</v>
          </cell>
          <cell r="W72">
            <v>0</v>
          </cell>
          <cell r="AM72">
            <v>1</v>
          </cell>
          <cell r="AN72">
            <v>1</v>
          </cell>
          <cell r="AO72">
            <v>1</v>
          </cell>
          <cell r="AP72" t="str">
            <v>저압케이블공</v>
          </cell>
          <cell r="AQ72">
            <v>1.0999999999999999E-2</v>
          </cell>
          <cell r="BB72" t="str">
            <v>전 7-10</v>
          </cell>
          <cell r="BC72">
            <v>1</v>
          </cell>
        </row>
        <row r="73">
          <cell r="B73" t="str">
            <v>케이블</v>
          </cell>
          <cell r="C73" t="str">
            <v>600V CV 1C/5.5㎟</v>
          </cell>
          <cell r="D73">
            <v>1.05</v>
          </cell>
          <cell r="E73" t="str">
            <v>m</v>
          </cell>
          <cell r="F73">
            <v>50</v>
          </cell>
          <cell r="G73">
            <v>791</v>
          </cell>
          <cell r="I73">
            <v>768</v>
          </cell>
          <cell r="K73">
            <v>0</v>
          </cell>
          <cell r="M73">
            <v>23</v>
          </cell>
          <cell r="N73" t="str">
            <v>잡재료비</v>
          </cell>
          <cell r="O73" t="str">
            <v>배선의 5%</v>
          </cell>
          <cell r="P73">
            <v>1</v>
          </cell>
          <cell r="Q73" t="str">
            <v>식</v>
          </cell>
          <cell r="W73">
            <v>0</v>
          </cell>
          <cell r="AM73">
            <v>1</v>
          </cell>
          <cell r="AN73">
            <v>1</v>
          </cell>
          <cell r="AO73">
            <v>1</v>
          </cell>
          <cell r="AP73" t="str">
            <v>저압케이블공</v>
          </cell>
          <cell r="AQ73">
            <v>1.2999999999999999E-2</v>
          </cell>
          <cell r="BB73" t="str">
            <v>전 7-10</v>
          </cell>
          <cell r="BC73">
            <v>1</v>
          </cell>
        </row>
        <row r="74">
          <cell r="B74" t="str">
            <v>케이블</v>
          </cell>
          <cell r="C74" t="str">
            <v>600V CV 1C/8㎟</v>
          </cell>
          <cell r="D74">
            <v>1.05</v>
          </cell>
          <cell r="E74" t="str">
            <v>m</v>
          </cell>
          <cell r="F74">
            <v>50</v>
          </cell>
          <cell r="G74">
            <v>852</v>
          </cell>
          <cell r="I74">
            <v>828</v>
          </cell>
          <cell r="K74">
            <v>0</v>
          </cell>
          <cell r="M74">
            <v>24</v>
          </cell>
          <cell r="N74" t="str">
            <v>잡재료비</v>
          </cell>
          <cell r="O74" t="str">
            <v>배선의 5%</v>
          </cell>
          <cell r="P74">
            <v>1</v>
          </cell>
          <cell r="Q74" t="str">
            <v>식</v>
          </cell>
          <cell r="W74">
            <v>0</v>
          </cell>
          <cell r="AM74">
            <v>1</v>
          </cell>
          <cell r="AN74">
            <v>1</v>
          </cell>
          <cell r="AO74">
            <v>1</v>
          </cell>
          <cell r="AP74" t="str">
            <v>저압케이블공</v>
          </cell>
          <cell r="AQ74">
            <v>1.4E-2</v>
          </cell>
          <cell r="BB74" t="str">
            <v>전 7-10</v>
          </cell>
          <cell r="BC74">
            <v>1</v>
          </cell>
        </row>
        <row r="75">
          <cell r="B75" t="str">
            <v>케이블</v>
          </cell>
          <cell r="C75" t="str">
            <v>600V CV 1C/14㎟</v>
          </cell>
          <cell r="D75">
            <v>1.05</v>
          </cell>
          <cell r="E75" t="str">
            <v>m</v>
          </cell>
          <cell r="F75">
            <v>50</v>
          </cell>
          <cell r="G75">
            <v>1217</v>
          </cell>
          <cell r="I75">
            <v>1182</v>
          </cell>
          <cell r="K75">
            <v>0</v>
          </cell>
          <cell r="M75">
            <v>35</v>
          </cell>
          <cell r="N75" t="str">
            <v>잡재료비</v>
          </cell>
          <cell r="O75" t="str">
            <v>배선의 5%</v>
          </cell>
          <cell r="P75">
            <v>1</v>
          </cell>
          <cell r="Q75" t="str">
            <v>식</v>
          </cell>
          <cell r="W75">
            <v>0</v>
          </cell>
          <cell r="AM75">
            <v>1</v>
          </cell>
          <cell r="AN75">
            <v>1</v>
          </cell>
          <cell r="AO75">
            <v>1</v>
          </cell>
          <cell r="AP75" t="str">
            <v>저압케이블공</v>
          </cell>
          <cell r="AQ75">
            <v>0.02</v>
          </cell>
          <cell r="BB75" t="str">
            <v>전 7-9</v>
          </cell>
          <cell r="BC75">
            <v>1</v>
          </cell>
        </row>
        <row r="76">
          <cell r="B76" t="str">
            <v>케이블</v>
          </cell>
          <cell r="C76" t="str">
            <v>600V CV 1C/22㎟</v>
          </cell>
          <cell r="D76">
            <v>1.05</v>
          </cell>
          <cell r="E76" t="str">
            <v>m</v>
          </cell>
          <cell r="F76">
            <v>50</v>
          </cell>
          <cell r="G76">
            <v>1583</v>
          </cell>
          <cell r="I76">
            <v>1537</v>
          </cell>
          <cell r="K76">
            <v>0</v>
          </cell>
          <cell r="M76">
            <v>46</v>
          </cell>
          <cell r="N76" t="str">
            <v>잡재료비</v>
          </cell>
          <cell r="O76" t="str">
            <v>배선의 5%</v>
          </cell>
          <cell r="P76">
            <v>1</v>
          </cell>
          <cell r="Q76" t="str">
            <v>식</v>
          </cell>
          <cell r="W76">
            <v>0</v>
          </cell>
          <cell r="AM76">
            <v>1</v>
          </cell>
          <cell r="AN76">
            <v>1</v>
          </cell>
          <cell r="AO76">
            <v>1</v>
          </cell>
          <cell r="AP76" t="str">
            <v>저압케이블공</v>
          </cell>
          <cell r="AQ76">
            <v>2.5999999999999999E-2</v>
          </cell>
          <cell r="BB76" t="str">
            <v>전 7-9</v>
          </cell>
          <cell r="BC76">
            <v>1</v>
          </cell>
        </row>
        <row r="77">
          <cell r="B77" t="str">
            <v>케이블</v>
          </cell>
          <cell r="C77" t="str">
            <v>600V CV 1C/38㎟</v>
          </cell>
          <cell r="D77">
            <v>1.05</v>
          </cell>
          <cell r="E77" t="str">
            <v>m</v>
          </cell>
          <cell r="F77">
            <v>50</v>
          </cell>
          <cell r="G77">
            <v>2192</v>
          </cell>
          <cell r="I77">
            <v>2129</v>
          </cell>
          <cell r="K77">
            <v>0</v>
          </cell>
          <cell r="M77">
            <v>63</v>
          </cell>
          <cell r="N77" t="str">
            <v>잡재료비</v>
          </cell>
          <cell r="O77" t="str">
            <v>배선의 5%</v>
          </cell>
          <cell r="P77">
            <v>1</v>
          </cell>
          <cell r="Q77" t="str">
            <v>식</v>
          </cell>
          <cell r="W77">
            <v>0</v>
          </cell>
          <cell r="AM77">
            <v>1</v>
          </cell>
          <cell r="AN77">
            <v>1</v>
          </cell>
          <cell r="AO77">
            <v>1</v>
          </cell>
          <cell r="AP77" t="str">
            <v>저압케이블공</v>
          </cell>
          <cell r="AQ77">
            <v>3.5999999999999997E-2</v>
          </cell>
          <cell r="BB77" t="str">
            <v>전 7-9</v>
          </cell>
          <cell r="BC77">
            <v>1</v>
          </cell>
        </row>
        <row r="78">
          <cell r="A78">
            <v>27</v>
          </cell>
          <cell r="B78" t="str">
            <v>케이블</v>
          </cell>
          <cell r="C78" t="str">
            <v>600V CV 1C/60㎟</v>
          </cell>
          <cell r="D78">
            <v>1.05</v>
          </cell>
          <cell r="E78" t="str">
            <v>m</v>
          </cell>
          <cell r="F78">
            <v>50</v>
          </cell>
          <cell r="G78">
            <v>5385</v>
          </cell>
          <cell r="I78">
            <v>2898</v>
          </cell>
          <cell r="J78">
            <v>2287</v>
          </cell>
          <cell r="K78">
            <v>2401</v>
          </cell>
          <cell r="M78">
            <v>86</v>
          </cell>
          <cell r="N78" t="str">
            <v>잡재료비</v>
          </cell>
          <cell r="O78" t="str">
            <v>배선의 5%</v>
          </cell>
          <cell r="P78">
            <v>1</v>
          </cell>
          <cell r="Q78" t="str">
            <v>식</v>
          </cell>
          <cell r="W78">
            <v>120</v>
          </cell>
          <cell r="AM78">
            <v>1</v>
          </cell>
          <cell r="AN78">
            <v>1</v>
          </cell>
          <cell r="AO78">
            <v>1</v>
          </cell>
          <cell r="AP78" t="str">
            <v>저압케이블공</v>
          </cell>
          <cell r="AQ78">
            <v>4.9000000000000002E-2</v>
          </cell>
          <cell r="BB78" t="str">
            <v>전 7-9</v>
          </cell>
          <cell r="BC78">
            <v>1</v>
          </cell>
        </row>
        <row r="79">
          <cell r="B79" t="str">
            <v>케이블</v>
          </cell>
          <cell r="C79" t="str">
            <v>600V CV 1C/80㎟</v>
          </cell>
          <cell r="D79">
            <v>1.05</v>
          </cell>
          <cell r="E79" t="str">
            <v>m</v>
          </cell>
          <cell r="F79">
            <v>50</v>
          </cell>
          <cell r="G79">
            <v>3654</v>
          </cell>
          <cell r="I79">
            <v>3548</v>
          </cell>
          <cell r="K79">
            <v>0</v>
          </cell>
          <cell r="M79">
            <v>106</v>
          </cell>
          <cell r="N79" t="str">
            <v>잡재료비</v>
          </cell>
          <cell r="O79" t="str">
            <v>배선의 5%</v>
          </cell>
          <cell r="P79">
            <v>1</v>
          </cell>
          <cell r="Q79" t="str">
            <v>식</v>
          </cell>
          <cell r="W79">
            <v>0</v>
          </cell>
          <cell r="AM79">
            <v>1</v>
          </cell>
          <cell r="AN79">
            <v>1</v>
          </cell>
          <cell r="AO79">
            <v>1</v>
          </cell>
          <cell r="AP79" t="str">
            <v>저압케이블공</v>
          </cell>
          <cell r="AQ79">
            <v>0.06</v>
          </cell>
          <cell r="BB79" t="str">
            <v>전 7-9</v>
          </cell>
          <cell r="BC79">
            <v>1</v>
          </cell>
        </row>
        <row r="80">
          <cell r="A80">
            <v>28</v>
          </cell>
          <cell r="B80" t="str">
            <v>케이블</v>
          </cell>
          <cell r="C80" t="str">
            <v>600V CV 1C/100㎟</v>
          </cell>
          <cell r="D80">
            <v>1.05</v>
          </cell>
          <cell r="E80" t="str">
            <v>m</v>
          </cell>
          <cell r="F80">
            <v>50</v>
          </cell>
          <cell r="G80">
            <v>8245</v>
          </cell>
          <cell r="I80">
            <v>4199</v>
          </cell>
          <cell r="J80">
            <v>3735</v>
          </cell>
          <cell r="K80">
            <v>3921</v>
          </cell>
          <cell r="M80">
            <v>125</v>
          </cell>
          <cell r="N80" t="str">
            <v>잡재료비</v>
          </cell>
          <cell r="O80" t="str">
            <v>배선의 5%</v>
          </cell>
          <cell r="P80">
            <v>1</v>
          </cell>
          <cell r="Q80" t="str">
            <v>식</v>
          </cell>
          <cell r="W80">
            <v>196</v>
          </cell>
          <cell r="AM80">
            <v>1</v>
          </cell>
          <cell r="AN80">
            <v>1</v>
          </cell>
          <cell r="AO80">
            <v>1</v>
          </cell>
          <cell r="AP80" t="str">
            <v>저압케이블공</v>
          </cell>
          <cell r="AQ80">
            <v>7.0999999999999994E-2</v>
          </cell>
          <cell r="BB80" t="str">
            <v>전 7-9</v>
          </cell>
          <cell r="BC80">
            <v>1</v>
          </cell>
        </row>
        <row r="81">
          <cell r="B81" t="str">
            <v>케이블</v>
          </cell>
          <cell r="C81" t="str">
            <v>600V CV 1C/125㎟</v>
          </cell>
          <cell r="D81">
            <v>1.05</v>
          </cell>
          <cell r="E81" t="str">
            <v>m</v>
          </cell>
          <cell r="F81">
            <v>50</v>
          </cell>
          <cell r="G81">
            <v>5117</v>
          </cell>
          <cell r="I81">
            <v>4968</v>
          </cell>
          <cell r="K81">
            <v>0</v>
          </cell>
          <cell r="M81">
            <v>149</v>
          </cell>
          <cell r="N81" t="str">
            <v>잡재료비</v>
          </cell>
          <cell r="O81" t="str">
            <v>배선의 5%</v>
          </cell>
          <cell r="P81">
            <v>1</v>
          </cell>
          <cell r="Q81" t="str">
            <v>식</v>
          </cell>
          <cell r="W81">
            <v>0</v>
          </cell>
          <cell r="AM81">
            <v>1</v>
          </cell>
          <cell r="AN81">
            <v>1</v>
          </cell>
          <cell r="AO81">
            <v>1</v>
          </cell>
          <cell r="AP81" t="str">
            <v>저압케이블공</v>
          </cell>
          <cell r="AQ81">
            <v>8.4000000000000005E-2</v>
          </cell>
          <cell r="BB81" t="str">
            <v>전 7-9</v>
          </cell>
          <cell r="BC81">
            <v>1</v>
          </cell>
        </row>
        <row r="82">
          <cell r="A82">
            <v>29</v>
          </cell>
          <cell r="B82" t="str">
            <v>케이블</v>
          </cell>
          <cell r="C82" t="str">
            <v>600V CV 1C/150㎟</v>
          </cell>
          <cell r="D82">
            <v>1.05</v>
          </cell>
          <cell r="E82" t="str">
            <v>m</v>
          </cell>
          <cell r="F82">
            <v>50</v>
          </cell>
          <cell r="G82">
            <v>11626</v>
          </cell>
          <cell r="I82">
            <v>5737</v>
          </cell>
          <cell r="J82">
            <v>5445</v>
          </cell>
          <cell r="K82">
            <v>5717</v>
          </cell>
          <cell r="M82">
            <v>172</v>
          </cell>
          <cell r="N82" t="str">
            <v>잡재료비</v>
          </cell>
          <cell r="O82" t="str">
            <v>배선의 5%</v>
          </cell>
          <cell r="P82">
            <v>1</v>
          </cell>
          <cell r="Q82" t="str">
            <v>식</v>
          </cell>
          <cell r="W82">
            <v>285</v>
          </cell>
          <cell r="AM82">
            <v>1</v>
          </cell>
          <cell r="AN82">
            <v>1</v>
          </cell>
          <cell r="AO82">
            <v>1</v>
          </cell>
          <cell r="AP82" t="str">
            <v>저압케이블공</v>
          </cell>
          <cell r="AQ82">
            <v>9.7000000000000003E-2</v>
          </cell>
          <cell r="BB82" t="str">
            <v>전 7-9</v>
          </cell>
          <cell r="BC82">
            <v>1</v>
          </cell>
        </row>
        <row r="83">
          <cell r="A83">
            <v>30</v>
          </cell>
          <cell r="B83" t="str">
            <v>케이블</v>
          </cell>
          <cell r="C83" t="str">
            <v>600V CV 1C/200㎟</v>
          </cell>
          <cell r="D83">
            <v>1.05</v>
          </cell>
          <cell r="E83" t="str">
            <v>m</v>
          </cell>
          <cell r="F83">
            <v>50</v>
          </cell>
          <cell r="G83">
            <v>16113</v>
          </cell>
          <cell r="I83">
            <v>6920</v>
          </cell>
          <cell r="J83">
            <v>8559</v>
          </cell>
          <cell r="K83">
            <v>8986</v>
          </cell>
          <cell r="M83">
            <v>207</v>
          </cell>
          <cell r="N83" t="str">
            <v>잡재료비</v>
          </cell>
          <cell r="O83" t="str">
            <v>배선의 5%</v>
          </cell>
          <cell r="P83">
            <v>1</v>
          </cell>
          <cell r="Q83" t="str">
            <v>식</v>
          </cell>
          <cell r="W83">
            <v>449</v>
          </cell>
          <cell r="AM83">
            <v>1</v>
          </cell>
          <cell r="AN83">
            <v>1</v>
          </cell>
          <cell r="AO83">
            <v>1</v>
          </cell>
          <cell r="AP83" t="str">
            <v>저압케이블공</v>
          </cell>
          <cell r="AQ83">
            <v>0.11700000000000001</v>
          </cell>
          <cell r="BB83" t="str">
            <v>전 7-9</v>
          </cell>
          <cell r="BC83">
            <v>1</v>
          </cell>
        </row>
        <row r="84">
          <cell r="A84">
            <v>31</v>
          </cell>
          <cell r="B84" t="str">
            <v>케이블</v>
          </cell>
          <cell r="C84" t="str">
            <v>600V CV 1C/250㎟</v>
          </cell>
          <cell r="D84">
            <v>1.05</v>
          </cell>
          <cell r="E84" t="str">
            <v>m</v>
          </cell>
          <cell r="F84">
            <v>50</v>
          </cell>
          <cell r="G84">
            <v>19078</v>
          </cell>
          <cell r="I84">
            <v>8398</v>
          </cell>
          <cell r="J84">
            <v>9933</v>
          </cell>
          <cell r="K84">
            <v>10429</v>
          </cell>
          <cell r="M84">
            <v>251</v>
          </cell>
          <cell r="N84" t="str">
            <v>잡재료비</v>
          </cell>
          <cell r="O84" t="str">
            <v>배선의 5%</v>
          </cell>
          <cell r="P84">
            <v>1</v>
          </cell>
          <cell r="Q84" t="str">
            <v>식</v>
          </cell>
          <cell r="W84">
            <v>521</v>
          </cell>
          <cell r="AM84">
            <v>1</v>
          </cell>
          <cell r="AN84">
            <v>1</v>
          </cell>
          <cell r="AO84">
            <v>1</v>
          </cell>
          <cell r="AP84" t="str">
            <v>저압케이블공</v>
          </cell>
          <cell r="AQ84">
            <v>0.14199999999999999</v>
          </cell>
          <cell r="BB84" t="str">
            <v>전 7-9</v>
          </cell>
          <cell r="BC84">
            <v>1</v>
          </cell>
        </row>
        <row r="85">
          <cell r="A85">
            <v>32</v>
          </cell>
          <cell r="B85" t="str">
            <v>케이블</v>
          </cell>
          <cell r="C85" t="str">
            <v>600V CV 1C/325㎟</v>
          </cell>
          <cell r="D85">
            <v>1.05</v>
          </cell>
          <cell r="E85" t="str">
            <v>m</v>
          </cell>
          <cell r="F85">
            <v>50</v>
          </cell>
          <cell r="G85">
            <v>22995</v>
          </cell>
          <cell r="I85">
            <v>10173</v>
          </cell>
          <cell r="J85">
            <v>11921</v>
          </cell>
          <cell r="K85">
            <v>12517</v>
          </cell>
          <cell r="M85">
            <v>305</v>
          </cell>
          <cell r="N85" t="str">
            <v>잡재료비</v>
          </cell>
          <cell r="O85" t="str">
            <v>배선의 5%</v>
          </cell>
          <cell r="P85">
            <v>1</v>
          </cell>
          <cell r="Q85" t="str">
            <v>식</v>
          </cell>
          <cell r="W85">
            <v>625</v>
          </cell>
          <cell r="AM85">
            <v>1</v>
          </cell>
          <cell r="AN85">
            <v>1</v>
          </cell>
          <cell r="AO85">
            <v>1</v>
          </cell>
          <cell r="AP85" t="str">
            <v>저압케이블공</v>
          </cell>
          <cell r="AQ85">
            <v>0.17199999999999999</v>
          </cell>
          <cell r="BB85" t="str">
            <v>전 7-9</v>
          </cell>
          <cell r="BC85">
            <v>1</v>
          </cell>
        </row>
        <row r="86">
          <cell r="B86" t="str">
            <v>케이블</v>
          </cell>
          <cell r="C86" t="str">
            <v>600V CV 1C/400㎟</v>
          </cell>
          <cell r="D86">
            <v>1.05</v>
          </cell>
          <cell r="E86" t="str">
            <v>m</v>
          </cell>
          <cell r="F86">
            <v>50</v>
          </cell>
          <cell r="G86">
            <v>12487</v>
          </cell>
          <cell r="I86">
            <v>12124</v>
          </cell>
          <cell r="K86">
            <v>0</v>
          </cell>
          <cell r="M86">
            <v>363</v>
          </cell>
          <cell r="N86" t="str">
            <v>잡재료비</v>
          </cell>
          <cell r="O86" t="str">
            <v>배선의 5%</v>
          </cell>
          <cell r="P86">
            <v>1</v>
          </cell>
          <cell r="Q86" t="str">
            <v>식</v>
          </cell>
          <cell r="W86">
            <v>0</v>
          </cell>
          <cell r="AM86">
            <v>1</v>
          </cell>
          <cell r="AN86">
            <v>1</v>
          </cell>
          <cell r="AO86">
            <v>1</v>
          </cell>
          <cell r="AP86" t="str">
            <v>저압케이블공</v>
          </cell>
          <cell r="AQ86">
            <v>0.20499999999999999</v>
          </cell>
          <cell r="BB86" t="str">
            <v>전 7-9</v>
          </cell>
          <cell r="BC86">
            <v>1</v>
          </cell>
        </row>
        <row r="87">
          <cell r="B87" t="str">
            <v>케이블</v>
          </cell>
          <cell r="C87" t="str">
            <v>600V CV 1C/500㎟</v>
          </cell>
          <cell r="D87">
            <v>1.05</v>
          </cell>
          <cell r="E87" t="str">
            <v>m</v>
          </cell>
          <cell r="F87">
            <v>50</v>
          </cell>
          <cell r="G87">
            <v>14620</v>
          </cell>
          <cell r="I87">
            <v>14195</v>
          </cell>
          <cell r="K87">
            <v>0</v>
          </cell>
          <cell r="M87">
            <v>425</v>
          </cell>
          <cell r="N87" t="str">
            <v>잡재료비</v>
          </cell>
          <cell r="O87" t="str">
            <v>배선의 5%</v>
          </cell>
          <cell r="P87">
            <v>1</v>
          </cell>
          <cell r="Q87" t="str">
            <v>식</v>
          </cell>
          <cell r="W87">
            <v>0</v>
          </cell>
          <cell r="AM87">
            <v>1</v>
          </cell>
          <cell r="AN87">
            <v>1</v>
          </cell>
          <cell r="AO87">
            <v>1</v>
          </cell>
          <cell r="AP87" t="str">
            <v>저압케이블공</v>
          </cell>
          <cell r="AQ87">
            <v>0.24</v>
          </cell>
          <cell r="BB87" t="str">
            <v>전 7-9</v>
          </cell>
          <cell r="BC87">
            <v>1</v>
          </cell>
        </row>
        <row r="88">
          <cell r="B88" t="str">
            <v>케이블</v>
          </cell>
          <cell r="C88" t="str">
            <v>600V CV 2C/2㎟</v>
          </cell>
          <cell r="D88">
            <v>1.05</v>
          </cell>
          <cell r="E88" t="str">
            <v>m</v>
          </cell>
          <cell r="F88">
            <v>50</v>
          </cell>
          <cell r="G88">
            <v>852</v>
          </cell>
          <cell r="I88">
            <v>828</v>
          </cell>
          <cell r="K88">
            <v>0</v>
          </cell>
          <cell r="M88">
            <v>24</v>
          </cell>
          <cell r="N88" t="str">
            <v>잡재료비</v>
          </cell>
          <cell r="O88" t="str">
            <v>배선의 5%</v>
          </cell>
          <cell r="P88">
            <v>1</v>
          </cell>
          <cell r="Q88" t="str">
            <v>식</v>
          </cell>
          <cell r="W88">
            <v>0</v>
          </cell>
          <cell r="AM88">
            <v>1</v>
          </cell>
          <cell r="AN88">
            <v>1</v>
          </cell>
          <cell r="AO88">
            <v>1</v>
          </cell>
          <cell r="AP88" t="str">
            <v>저압케이블공</v>
          </cell>
          <cell r="AQ88">
            <v>1.4E-2</v>
          </cell>
          <cell r="BB88" t="str">
            <v>전 7-10</v>
          </cell>
          <cell r="BC88">
            <v>1</v>
          </cell>
        </row>
        <row r="89">
          <cell r="A89">
            <v>33</v>
          </cell>
          <cell r="B89" t="str">
            <v>케이블</v>
          </cell>
          <cell r="C89" t="str">
            <v>600V CV 2C/3.5㎟</v>
          </cell>
          <cell r="D89">
            <v>1.05</v>
          </cell>
          <cell r="E89" t="str">
            <v>m</v>
          </cell>
          <cell r="F89">
            <v>50</v>
          </cell>
          <cell r="G89">
            <v>1544</v>
          </cell>
          <cell r="I89">
            <v>946</v>
          </cell>
          <cell r="J89">
            <v>543</v>
          </cell>
          <cell r="K89">
            <v>570</v>
          </cell>
          <cell r="M89">
            <v>28</v>
          </cell>
          <cell r="N89" t="str">
            <v>잡재료비</v>
          </cell>
          <cell r="O89" t="str">
            <v>배선의 5%</v>
          </cell>
          <cell r="P89">
            <v>1</v>
          </cell>
          <cell r="Q89" t="str">
            <v>식</v>
          </cell>
          <cell r="W89">
            <v>28</v>
          </cell>
          <cell r="AM89">
            <v>1</v>
          </cell>
          <cell r="AN89">
            <v>1</v>
          </cell>
          <cell r="AO89">
            <v>1</v>
          </cell>
          <cell r="AP89" t="str">
            <v>저압케이블공</v>
          </cell>
          <cell r="AQ89">
            <v>1.6E-2</v>
          </cell>
          <cell r="BB89" t="str">
            <v>전 7-10</v>
          </cell>
          <cell r="BC89">
            <v>1</v>
          </cell>
        </row>
        <row r="90">
          <cell r="A90">
            <v>34</v>
          </cell>
          <cell r="B90" t="str">
            <v>케이블</v>
          </cell>
          <cell r="C90" t="str">
            <v>600V CV 2C/5.5㎟</v>
          </cell>
          <cell r="D90">
            <v>1.05</v>
          </cell>
          <cell r="E90" t="str">
            <v>m</v>
          </cell>
          <cell r="F90">
            <v>50</v>
          </cell>
          <cell r="G90">
            <v>1856</v>
          </cell>
          <cell r="I90">
            <v>1064</v>
          </cell>
          <cell r="J90">
            <v>725</v>
          </cell>
          <cell r="K90">
            <v>761</v>
          </cell>
          <cell r="M90">
            <v>31</v>
          </cell>
          <cell r="N90" t="str">
            <v>잡재료비</v>
          </cell>
          <cell r="O90" t="str">
            <v>배선의 5%</v>
          </cell>
          <cell r="P90">
            <v>1</v>
          </cell>
          <cell r="Q90" t="str">
            <v>식</v>
          </cell>
          <cell r="W90">
            <v>38</v>
          </cell>
          <cell r="AM90">
            <v>1</v>
          </cell>
          <cell r="AN90">
            <v>1</v>
          </cell>
          <cell r="AO90">
            <v>1</v>
          </cell>
          <cell r="AP90" t="str">
            <v>저압케이블공</v>
          </cell>
          <cell r="AQ90">
            <v>1.7999999999999999E-2</v>
          </cell>
          <cell r="BB90" t="str">
            <v>전 7-10</v>
          </cell>
          <cell r="BC90">
            <v>1</v>
          </cell>
        </row>
        <row r="91">
          <cell r="A91">
            <v>35</v>
          </cell>
          <cell r="B91" t="str">
            <v>케이블</v>
          </cell>
          <cell r="C91" t="str">
            <v>600V CV 2C/8㎟</v>
          </cell>
          <cell r="D91">
            <v>1.05</v>
          </cell>
          <cell r="E91" t="str">
            <v>m</v>
          </cell>
          <cell r="F91">
            <v>50</v>
          </cell>
          <cell r="G91">
            <v>2176</v>
          </cell>
          <cell r="I91">
            <v>1182</v>
          </cell>
          <cell r="J91">
            <v>914</v>
          </cell>
          <cell r="K91">
            <v>959</v>
          </cell>
          <cell r="M91">
            <v>35</v>
          </cell>
          <cell r="N91" t="str">
            <v>잡재료비</v>
          </cell>
          <cell r="O91" t="str">
            <v>배선의 5%</v>
          </cell>
          <cell r="P91">
            <v>1</v>
          </cell>
          <cell r="Q91" t="str">
            <v>식</v>
          </cell>
          <cell r="W91">
            <v>47</v>
          </cell>
          <cell r="AM91">
            <v>1</v>
          </cell>
          <cell r="AN91">
            <v>1</v>
          </cell>
          <cell r="AO91">
            <v>1</v>
          </cell>
          <cell r="AP91" t="str">
            <v>저압케이블공</v>
          </cell>
          <cell r="AQ91">
            <v>0.02</v>
          </cell>
          <cell r="BB91" t="str">
            <v>전 7-10</v>
          </cell>
          <cell r="BC91">
            <v>1</v>
          </cell>
        </row>
        <row r="92">
          <cell r="A92">
            <v>36</v>
          </cell>
          <cell r="B92" t="str">
            <v>케이블</v>
          </cell>
          <cell r="C92" t="str">
            <v>600V CV 2C/14㎟</v>
          </cell>
          <cell r="D92">
            <v>1.05</v>
          </cell>
          <cell r="E92" t="str">
            <v>m</v>
          </cell>
          <cell r="F92">
            <v>50</v>
          </cell>
          <cell r="G92">
            <v>3418</v>
          </cell>
          <cell r="I92">
            <v>1656</v>
          </cell>
          <cell r="J92">
            <v>1632</v>
          </cell>
          <cell r="K92">
            <v>1713</v>
          </cell>
          <cell r="M92">
            <v>49</v>
          </cell>
          <cell r="N92" t="str">
            <v>잡재료비</v>
          </cell>
          <cell r="O92" t="str">
            <v>배선의 5%</v>
          </cell>
          <cell r="P92">
            <v>1</v>
          </cell>
          <cell r="Q92" t="str">
            <v>식</v>
          </cell>
          <cell r="W92">
            <v>85</v>
          </cell>
          <cell r="AM92">
            <v>1</v>
          </cell>
          <cell r="AN92">
            <v>1.4</v>
          </cell>
          <cell r="AO92">
            <v>1.4</v>
          </cell>
          <cell r="AP92" t="str">
            <v>저압케이블공</v>
          </cell>
          <cell r="AQ92">
            <v>0.02</v>
          </cell>
          <cell r="BB92" t="str">
            <v>전 7-9</v>
          </cell>
          <cell r="BC92">
            <v>1</v>
          </cell>
        </row>
        <row r="93">
          <cell r="B93" t="str">
            <v>케이블</v>
          </cell>
          <cell r="C93" t="str">
            <v>600V CV 2C/22㎟</v>
          </cell>
          <cell r="D93">
            <v>1.05</v>
          </cell>
          <cell r="E93" t="str">
            <v>m</v>
          </cell>
          <cell r="F93">
            <v>50</v>
          </cell>
          <cell r="G93">
            <v>2216</v>
          </cell>
          <cell r="I93">
            <v>2152</v>
          </cell>
          <cell r="K93">
            <v>0</v>
          </cell>
          <cell r="M93">
            <v>64</v>
          </cell>
          <cell r="N93" t="str">
            <v>잡재료비</v>
          </cell>
          <cell r="O93" t="str">
            <v>배선의 5%</v>
          </cell>
          <cell r="P93">
            <v>1</v>
          </cell>
          <cell r="Q93" t="str">
            <v>식</v>
          </cell>
          <cell r="W93">
            <v>0</v>
          </cell>
          <cell r="AM93">
            <v>1</v>
          </cell>
          <cell r="AN93">
            <v>1.4</v>
          </cell>
          <cell r="AO93">
            <v>1.4</v>
          </cell>
          <cell r="AP93" t="str">
            <v>저압케이블공</v>
          </cell>
          <cell r="AQ93">
            <v>2.5999999999999999E-2</v>
          </cell>
          <cell r="BB93" t="str">
            <v>전 7-9</v>
          </cell>
          <cell r="BC93">
            <v>1</v>
          </cell>
        </row>
        <row r="94">
          <cell r="B94" t="str">
            <v>케이블</v>
          </cell>
          <cell r="C94" t="str">
            <v>600V CV 2C/38㎟</v>
          </cell>
          <cell r="D94">
            <v>1.05</v>
          </cell>
          <cell r="E94" t="str">
            <v>m</v>
          </cell>
          <cell r="F94">
            <v>50</v>
          </cell>
          <cell r="G94">
            <v>3069</v>
          </cell>
          <cell r="I94">
            <v>2980</v>
          </cell>
          <cell r="K94">
            <v>0</v>
          </cell>
          <cell r="M94">
            <v>89</v>
          </cell>
          <cell r="N94" t="str">
            <v>잡재료비</v>
          </cell>
          <cell r="O94" t="str">
            <v>배선의 5%</v>
          </cell>
          <cell r="P94">
            <v>1</v>
          </cell>
          <cell r="Q94" t="str">
            <v>식</v>
          </cell>
          <cell r="W94">
            <v>0</v>
          </cell>
          <cell r="AM94">
            <v>1</v>
          </cell>
          <cell r="AN94">
            <v>1.4</v>
          </cell>
          <cell r="AO94">
            <v>1.4</v>
          </cell>
          <cell r="AP94" t="str">
            <v>저압케이블공</v>
          </cell>
          <cell r="AQ94">
            <v>3.5999999999999997E-2</v>
          </cell>
          <cell r="BB94" t="str">
            <v>전 7-9</v>
          </cell>
          <cell r="BC94">
            <v>1</v>
          </cell>
        </row>
        <row r="95">
          <cell r="B95" t="str">
            <v>케이블</v>
          </cell>
          <cell r="C95" t="str">
            <v>600V CV 2C/60㎟</v>
          </cell>
          <cell r="D95">
            <v>1.05</v>
          </cell>
          <cell r="E95" t="str">
            <v>m</v>
          </cell>
          <cell r="F95">
            <v>50</v>
          </cell>
          <cell r="G95">
            <v>4178</v>
          </cell>
          <cell r="I95">
            <v>4057</v>
          </cell>
          <cell r="K95">
            <v>0</v>
          </cell>
          <cell r="M95">
            <v>121</v>
          </cell>
          <cell r="N95" t="str">
            <v>잡재료비</v>
          </cell>
          <cell r="O95" t="str">
            <v>배선의 5%</v>
          </cell>
          <cell r="P95">
            <v>1</v>
          </cell>
          <cell r="Q95" t="str">
            <v>식</v>
          </cell>
          <cell r="W95">
            <v>0</v>
          </cell>
          <cell r="AM95">
            <v>1</v>
          </cell>
          <cell r="AN95">
            <v>1.4</v>
          </cell>
          <cell r="AO95">
            <v>1.4</v>
          </cell>
          <cell r="AP95" t="str">
            <v>저압케이블공</v>
          </cell>
          <cell r="AQ95">
            <v>4.9000000000000002E-2</v>
          </cell>
          <cell r="BB95" t="str">
            <v>전 7-9</v>
          </cell>
          <cell r="BC95">
            <v>1</v>
          </cell>
        </row>
        <row r="96">
          <cell r="B96" t="str">
            <v>케이블</v>
          </cell>
          <cell r="C96" t="str">
            <v>600V CV 3C/2.0㎟</v>
          </cell>
          <cell r="D96">
            <v>1.05</v>
          </cell>
          <cell r="E96" t="str">
            <v>m</v>
          </cell>
          <cell r="F96">
            <v>50</v>
          </cell>
          <cell r="G96">
            <v>1156</v>
          </cell>
          <cell r="I96">
            <v>1123</v>
          </cell>
          <cell r="K96">
            <v>0</v>
          </cell>
          <cell r="M96">
            <v>33</v>
          </cell>
          <cell r="N96" t="str">
            <v>잡재료비</v>
          </cell>
          <cell r="O96" t="str">
            <v>배선의 5%</v>
          </cell>
          <cell r="P96">
            <v>1</v>
          </cell>
          <cell r="Q96" t="str">
            <v>식</v>
          </cell>
          <cell r="W96">
            <v>0</v>
          </cell>
          <cell r="AM96">
            <v>1</v>
          </cell>
          <cell r="AN96">
            <v>1</v>
          </cell>
          <cell r="AO96">
            <v>1</v>
          </cell>
          <cell r="AP96" t="str">
            <v>저압케이블공</v>
          </cell>
          <cell r="AQ96">
            <v>1.9E-2</v>
          </cell>
          <cell r="BB96" t="str">
            <v>전 7-10</v>
          </cell>
          <cell r="BC96">
            <v>1</v>
          </cell>
        </row>
        <row r="97">
          <cell r="A97">
            <v>37</v>
          </cell>
          <cell r="B97" t="str">
            <v>케이블</v>
          </cell>
          <cell r="C97" t="str">
            <v>600V CV 3C/3.5㎟</v>
          </cell>
          <cell r="D97">
            <v>1.05</v>
          </cell>
          <cell r="E97" t="str">
            <v>m</v>
          </cell>
          <cell r="F97">
            <v>50</v>
          </cell>
          <cell r="G97">
            <v>2058</v>
          </cell>
          <cell r="I97">
            <v>1301</v>
          </cell>
          <cell r="J97">
            <v>684</v>
          </cell>
          <cell r="K97">
            <v>718</v>
          </cell>
          <cell r="M97">
            <v>39</v>
          </cell>
          <cell r="N97" t="str">
            <v>잡재료비</v>
          </cell>
          <cell r="O97" t="str">
            <v>배선의 5%</v>
          </cell>
          <cell r="P97">
            <v>1</v>
          </cell>
          <cell r="Q97" t="str">
            <v>식</v>
          </cell>
          <cell r="W97">
            <v>35</v>
          </cell>
          <cell r="AM97">
            <v>1</v>
          </cell>
          <cell r="AN97">
            <v>1</v>
          </cell>
          <cell r="AO97">
            <v>1</v>
          </cell>
          <cell r="AP97" t="str">
            <v>저압케이블공</v>
          </cell>
          <cell r="AQ97">
            <v>2.1999999999999999E-2</v>
          </cell>
          <cell r="BB97" t="str">
            <v>전 7-10</v>
          </cell>
          <cell r="BC97">
            <v>1</v>
          </cell>
        </row>
        <row r="98">
          <cell r="A98">
            <v>38</v>
          </cell>
          <cell r="B98" t="str">
            <v>케이블</v>
          </cell>
          <cell r="C98" t="str">
            <v>600V CV 3C/5.5㎟</v>
          </cell>
          <cell r="D98">
            <v>1.05</v>
          </cell>
          <cell r="E98" t="str">
            <v>m</v>
          </cell>
          <cell r="F98">
            <v>50</v>
          </cell>
          <cell r="G98">
            <v>2582</v>
          </cell>
          <cell r="I98">
            <v>1537</v>
          </cell>
          <cell r="J98">
            <v>952</v>
          </cell>
          <cell r="K98">
            <v>999</v>
          </cell>
          <cell r="M98">
            <v>46</v>
          </cell>
          <cell r="N98" t="str">
            <v>잡재료비</v>
          </cell>
          <cell r="O98" t="str">
            <v>배선의 5%</v>
          </cell>
          <cell r="P98">
            <v>1</v>
          </cell>
          <cell r="Q98" t="str">
            <v>식</v>
          </cell>
          <cell r="W98">
            <v>49</v>
          </cell>
          <cell r="AM98">
            <v>1</v>
          </cell>
          <cell r="AN98">
            <v>1</v>
          </cell>
          <cell r="AO98">
            <v>1</v>
          </cell>
          <cell r="AP98" t="str">
            <v>저압케이블공</v>
          </cell>
          <cell r="AQ98">
            <v>2.5999999999999999E-2</v>
          </cell>
          <cell r="BB98" t="str">
            <v>전 7-10</v>
          </cell>
          <cell r="BC98">
            <v>1</v>
          </cell>
        </row>
        <row r="99">
          <cell r="A99">
            <v>39</v>
          </cell>
          <cell r="B99" t="str">
            <v>케이블</v>
          </cell>
          <cell r="C99" t="str">
            <v>600V CV 3C/8㎟</v>
          </cell>
          <cell r="D99">
            <v>1.05</v>
          </cell>
          <cell r="E99" t="str">
            <v>m</v>
          </cell>
          <cell r="F99">
            <v>50</v>
          </cell>
          <cell r="G99">
            <v>3034</v>
          </cell>
          <cell r="I99">
            <v>1715</v>
          </cell>
          <cell r="J99">
            <v>1208</v>
          </cell>
          <cell r="K99">
            <v>1268</v>
          </cell>
          <cell r="M99">
            <v>51</v>
          </cell>
          <cell r="N99" t="str">
            <v>잡재료비</v>
          </cell>
          <cell r="O99" t="str">
            <v>배선의 5%</v>
          </cell>
          <cell r="P99">
            <v>1</v>
          </cell>
          <cell r="Q99" t="str">
            <v>식</v>
          </cell>
          <cell r="W99">
            <v>63</v>
          </cell>
          <cell r="AM99">
            <v>1</v>
          </cell>
          <cell r="AN99">
            <v>1</v>
          </cell>
          <cell r="AO99">
            <v>1</v>
          </cell>
          <cell r="AP99" t="str">
            <v>저압케이블공</v>
          </cell>
          <cell r="AQ99">
            <v>2.9000000000000001E-2</v>
          </cell>
          <cell r="BB99" t="str">
            <v>전 7-10</v>
          </cell>
          <cell r="BC99">
            <v>1</v>
          </cell>
        </row>
        <row r="100">
          <cell r="B100" t="str">
            <v>케이블</v>
          </cell>
          <cell r="C100" t="str">
            <v>600V CV 3C/14㎟</v>
          </cell>
          <cell r="D100">
            <v>1.05</v>
          </cell>
          <cell r="E100" t="str">
            <v>m</v>
          </cell>
          <cell r="F100">
            <v>50</v>
          </cell>
          <cell r="G100">
            <v>2435</v>
          </cell>
          <cell r="I100">
            <v>2365</v>
          </cell>
          <cell r="K100">
            <v>0</v>
          </cell>
          <cell r="M100">
            <v>70</v>
          </cell>
          <cell r="N100" t="str">
            <v>잡재료비</v>
          </cell>
          <cell r="O100" t="str">
            <v>배선의 5%</v>
          </cell>
          <cell r="P100">
            <v>1</v>
          </cell>
          <cell r="Q100" t="str">
            <v>식</v>
          </cell>
          <cell r="W100">
            <v>0</v>
          </cell>
          <cell r="AM100">
            <v>1</v>
          </cell>
          <cell r="AN100">
            <v>2</v>
          </cell>
          <cell r="AO100">
            <v>2</v>
          </cell>
          <cell r="AP100" t="str">
            <v>저압케이블공</v>
          </cell>
          <cell r="AQ100">
            <v>0.02</v>
          </cell>
          <cell r="BB100" t="str">
            <v>전 7-9</v>
          </cell>
          <cell r="BC100">
            <v>1</v>
          </cell>
        </row>
        <row r="101">
          <cell r="B101" t="str">
            <v>케이블</v>
          </cell>
          <cell r="C101" t="str">
            <v>600V CV 3C/22㎟</v>
          </cell>
          <cell r="D101">
            <v>1.05</v>
          </cell>
          <cell r="E101" t="str">
            <v>m</v>
          </cell>
          <cell r="F101">
            <v>50</v>
          </cell>
          <cell r="G101">
            <v>3167</v>
          </cell>
          <cell r="I101">
            <v>3075</v>
          </cell>
          <cell r="K101">
            <v>0</v>
          </cell>
          <cell r="M101">
            <v>92</v>
          </cell>
          <cell r="N101" t="str">
            <v>잡재료비</v>
          </cell>
          <cell r="O101" t="str">
            <v>배선의 5%</v>
          </cell>
          <cell r="P101">
            <v>1</v>
          </cell>
          <cell r="Q101" t="str">
            <v>식</v>
          </cell>
          <cell r="W101">
            <v>0</v>
          </cell>
          <cell r="AM101">
            <v>1</v>
          </cell>
          <cell r="AN101">
            <v>2</v>
          </cell>
          <cell r="AO101">
            <v>2</v>
          </cell>
          <cell r="AP101" t="str">
            <v>저압케이블공</v>
          </cell>
          <cell r="AQ101">
            <v>2.5999999999999999E-2</v>
          </cell>
          <cell r="BB101" t="str">
            <v>전 7-9</v>
          </cell>
          <cell r="BC101">
            <v>1</v>
          </cell>
        </row>
        <row r="102">
          <cell r="A102">
            <v>40</v>
          </cell>
          <cell r="B102" t="str">
            <v>케이블</v>
          </cell>
          <cell r="C102" t="str">
            <v>600V CV 3C/38㎟</v>
          </cell>
          <cell r="D102">
            <v>1.05</v>
          </cell>
          <cell r="E102" t="str">
            <v>m</v>
          </cell>
          <cell r="F102">
            <v>50</v>
          </cell>
          <cell r="G102">
            <v>9342</v>
          </cell>
          <cell r="I102">
            <v>4258</v>
          </cell>
          <cell r="J102">
            <v>4721</v>
          </cell>
          <cell r="K102">
            <v>4957</v>
          </cell>
          <cell r="M102">
            <v>127</v>
          </cell>
          <cell r="N102" t="str">
            <v>잡재료비</v>
          </cell>
          <cell r="O102" t="str">
            <v>배선의 5%</v>
          </cell>
          <cell r="P102">
            <v>1</v>
          </cell>
          <cell r="Q102" t="str">
            <v>식</v>
          </cell>
          <cell r="W102">
            <v>247</v>
          </cell>
          <cell r="AM102">
            <v>1</v>
          </cell>
          <cell r="AN102">
            <v>2</v>
          </cell>
          <cell r="AO102">
            <v>2</v>
          </cell>
          <cell r="AP102" t="str">
            <v>저압케이블공</v>
          </cell>
          <cell r="AQ102">
            <v>3.5999999999999997E-2</v>
          </cell>
          <cell r="BB102" t="str">
            <v>전 7-9</v>
          </cell>
          <cell r="BC102">
            <v>1</v>
          </cell>
        </row>
        <row r="103">
          <cell r="B103" t="str">
            <v>케이블</v>
          </cell>
          <cell r="C103" t="str">
            <v>600V CV 3C/60㎟</v>
          </cell>
          <cell r="D103">
            <v>1.05</v>
          </cell>
          <cell r="E103" t="str">
            <v>m</v>
          </cell>
          <cell r="F103">
            <v>50</v>
          </cell>
          <cell r="G103">
            <v>5969</v>
          </cell>
          <cell r="I103">
            <v>5796</v>
          </cell>
          <cell r="K103">
            <v>0</v>
          </cell>
          <cell r="M103">
            <v>173</v>
          </cell>
          <cell r="N103" t="str">
            <v>잡재료비</v>
          </cell>
          <cell r="O103" t="str">
            <v>배선의 5%</v>
          </cell>
          <cell r="P103">
            <v>1</v>
          </cell>
          <cell r="Q103" t="str">
            <v>식</v>
          </cell>
          <cell r="W103">
            <v>0</v>
          </cell>
          <cell r="AM103">
            <v>1</v>
          </cell>
          <cell r="AN103">
            <v>2</v>
          </cell>
          <cell r="AO103">
            <v>2</v>
          </cell>
          <cell r="AP103" t="str">
            <v>저압케이블공</v>
          </cell>
          <cell r="AQ103">
            <v>4.9000000000000002E-2</v>
          </cell>
          <cell r="BB103" t="str">
            <v>전 7-9</v>
          </cell>
          <cell r="BC103">
            <v>1</v>
          </cell>
        </row>
        <row r="104">
          <cell r="A104">
            <v>41</v>
          </cell>
          <cell r="B104" t="str">
            <v>케이블</v>
          </cell>
          <cell r="C104" t="str">
            <v>600V CV 4C/3.5㎟</v>
          </cell>
          <cell r="D104">
            <v>1.05</v>
          </cell>
          <cell r="E104" t="str">
            <v>m</v>
          </cell>
          <cell r="F104">
            <v>50</v>
          </cell>
          <cell r="G104">
            <v>2639</v>
          </cell>
          <cell r="I104">
            <v>1715</v>
          </cell>
          <cell r="J104">
            <v>832</v>
          </cell>
          <cell r="K104">
            <v>873</v>
          </cell>
          <cell r="M104">
            <v>51</v>
          </cell>
          <cell r="N104" t="str">
            <v>잡재료비</v>
          </cell>
          <cell r="O104" t="str">
            <v>배선의 5%</v>
          </cell>
          <cell r="P104">
            <v>1</v>
          </cell>
          <cell r="Q104" t="str">
            <v>식</v>
          </cell>
          <cell r="W104">
            <v>43</v>
          </cell>
          <cell r="AM104">
            <v>1</v>
          </cell>
          <cell r="AN104">
            <v>1</v>
          </cell>
          <cell r="AO104">
            <v>1</v>
          </cell>
          <cell r="AP104" t="str">
            <v>저압케이블공</v>
          </cell>
          <cell r="AQ104">
            <v>2.9000000000000001E-2</v>
          </cell>
          <cell r="BB104" t="str">
            <v>전 7-10</v>
          </cell>
          <cell r="BC104">
            <v>1</v>
          </cell>
        </row>
        <row r="105">
          <cell r="A105">
            <v>42</v>
          </cell>
          <cell r="B105" t="str">
            <v>케이블</v>
          </cell>
          <cell r="C105" t="str">
            <v>600V CV 4C/5.5㎟</v>
          </cell>
          <cell r="D105">
            <v>1.05</v>
          </cell>
          <cell r="E105" t="str">
            <v>m</v>
          </cell>
          <cell r="F105">
            <v>50</v>
          </cell>
          <cell r="G105">
            <v>3302</v>
          </cell>
          <cell r="I105">
            <v>2010</v>
          </cell>
          <cell r="J105">
            <v>1174</v>
          </cell>
          <cell r="K105">
            <v>1232</v>
          </cell>
          <cell r="M105">
            <v>60</v>
          </cell>
          <cell r="N105" t="str">
            <v>잡재료비</v>
          </cell>
          <cell r="O105" t="str">
            <v>배선의 5%</v>
          </cell>
          <cell r="P105">
            <v>1</v>
          </cell>
          <cell r="Q105" t="str">
            <v>식</v>
          </cell>
          <cell r="W105">
            <v>61</v>
          </cell>
          <cell r="AM105">
            <v>1</v>
          </cell>
          <cell r="AN105">
            <v>1</v>
          </cell>
          <cell r="AO105">
            <v>1</v>
          </cell>
          <cell r="AP105" t="str">
            <v>저압케이블공</v>
          </cell>
          <cell r="AQ105">
            <v>3.4000000000000002E-2</v>
          </cell>
          <cell r="BB105" t="str">
            <v>전 7-10</v>
          </cell>
          <cell r="BC105">
            <v>1</v>
          </cell>
        </row>
        <row r="106">
          <cell r="A106">
            <v>43</v>
          </cell>
          <cell r="B106" t="str">
            <v>케이블</v>
          </cell>
          <cell r="C106" t="str">
            <v>600V CV 4C/8㎟</v>
          </cell>
          <cell r="D106">
            <v>1.05</v>
          </cell>
          <cell r="E106" t="str">
            <v>m</v>
          </cell>
          <cell r="F106">
            <v>50</v>
          </cell>
          <cell r="G106">
            <v>3981</v>
          </cell>
          <cell r="I106">
            <v>2306</v>
          </cell>
          <cell r="J106">
            <v>1530</v>
          </cell>
          <cell r="K106">
            <v>1606</v>
          </cell>
          <cell r="M106">
            <v>69</v>
          </cell>
          <cell r="N106" t="str">
            <v>잡재료비</v>
          </cell>
          <cell r="O106" t="str">
            <v>배선의 5%</v>
          </cell>
          <cell r="P106">
            <v>1</v>
          </cell>
          <cell r="Q106" t="str">
            <v>식</v>
          </cell>
          <cell r="W106">
            <v>80</v>
          </cell>
          <cell r="AM106">
            <v>1</v>
          </cell>
          <cell r="AN106">
            <v>1</v>
          </cell>
          <cell r="AO106">
            <v>1</v>
          </cell>
          <cell r="AP106" t="str">
            <v>저압케이블공</v>
          </cell>
          <cell r="AQ106">
            <v>3.9E-2</v>
          </cell>
          <cell r="BB106" t="str">
            <v>전 7-10</v>
          </cell>
          <cell r="BC106">
            <v>1</v>
          </cell>
        </row>
        <row r="107">
          <cell r="A107">
            <v>44</v>
          </cell>
          <cell r="B107" t="str">
            <v>케이블</v>
          </cell>
          <cell r="C107" t="str">
            <v>600V CV 4C/14㎟</v>
          </cell>
          <cell r="D107">
            <v>1.05</v>
          </cell>
          <cell r="E107" t="str">
            <v>m</v>
          </cell>
          <cell r="F107">
            <v>50</v>
          </cell>
          <cell r="G107">
            <v>6059</v>
          </cell>
          <cell r="I107">
            <v>3075</v>
          </cell>
          <cell r="J107">
            <v>2755</v>
          </cell>
          <cell r="K107">
            <v>2892</v>
          </cell>
          <cell r="M107">
            <v>92</v>
          </cell>
          <cell r="N107" t="str">
            <v>잡재료비</v>
          </cell>
          <cell r="O107" t="str">
            <v>배선의 5%</v>
          </cell>
          <cell r="P107">
            <v>1</v>
          </cell>
          <cell r="Q107" t="str">
            <v>식</v>
          </cell>
          <cell r="W107">
            <v>144</v>
          </cell>
          <cell r="AM107">
            <v>1</v>
          </cell>
          <cell r="AN107">
            <v>2.6</v>
          </cell>
          <cell r="AO107">
            <v>2.6</v>
          </cell>
          <cell r="AP107" t="str">
            <v>저압케이블공</v>
          </cell>
          <cell r="AQ107">
            <v>0.02</v>
          </cell>
          <cell r="BB107" t="str">
            <v>전 7-9</v>
          </cell>
          <cell r="BC107">
            <v>1</v>
          </cell>
        </row>
        <row r="108">
          <cell r="A108">
            <v>45</v>
          </cell>
          <cell r="B108" t="str">
            <v>케이블</v>
          </cell>
          <cell r="C108" t="str">
            <v>600V CV 4C/22㎟</v>
          </cell>
          <cell r="D108">
            <v>1.05</v>
          </cell>
          <cell r="E108" t="str">
            <v>m</v>
          </cell>
          <cell r="F108">
            <v>50</v>
          </cell>
          <cell r="G108">
            <v>8012</v>
          </cell>
          <cell r="I108">
            <v>3998</v>
          </cell>
          <cell r="J108">
            <v>3710</v>
          </cell>
          <cell r="K108">
            <v>3895</v>
          </cell>
          <cell r="M108">
            <v>119</v>
          </cell>
          <cell r="N108" t="str">
            <v>잡재료비</v>
          </cell>
          <cell r="O108" t="str">
            <v>배선의 5%</v>
          </cell>
          <cell r="P108">
            <v>1</v>
          </cell>
          <cell r="Q108" t="str">
            <v>식</v>
          </cell>
          <cell r="W108">
            <v>194</v>
          </cell>
          <cell r="AM108">
            <v>1</v>
          </cell>
          <cell r="AN108">
            <v>2.6</v>
          </cell>
          <cell r="AO108">
            <v>2.6</v>
          </cell>
          <cell r="AP108" t="str">
            <v>저압케이블공</v>
          </cell>
          <cell r="AQ108">
            <v>2.5999999999999999E-2</v>
          </cell>
          <cell r="BB108" t="str">
            <v>전 7-9</v>
          </cell>
          <cell r="BC108">
            <v>1</v>
          </cell>
        </row>
        <row r="109">
          <cell r="A109">
            <v>46</v>
          </cell>
          <cell r="B109" t="str">
            <v>케이블</v>
          </cell>
          <cell r="C109" t="str">
            <v>600V CV 4C/38㎟</v>
          </cell>
          <cell r="D109">
            <v>1.05</v>
          </cell>
          <cell r="E109" t="str">
            <v>m</v>
          </cell>
          <cell r="F109">
            <v>50</v>
          </cell>
          <cell r="G109">
            <v>12042</v>
          </cell>
          <cell r="I109">
            <v>5536</v>
          </cell>
          <cell r="J109">
            <v>6039</v>
          </cell>
          <cell r="K109">
            <v>6340</v>
          </cell>
          <cell r="M109">
            <v>166</v>
          </cell>
          <cell r="N109" t="str">
            <v>잡재료비</v>
          </cell>
          <cell r="O109" t="str">
            <v>배선의 5%</v>
          </cell>
          <cell r="P109">
            <v>1</v>
          </cell>
          <cell r="Q109" t="str">
            <v>식</v>
          </cell>
          <cell r="W109">
            <v>317</v>
          </cell>
          <cell r="AM109">
            <v>1</v>
          </cell>
          <cell r="AN109">
            <v>2.6</v>
          </cell>
          <cell r="AO109">
            <v>2.6</v>
          </cell>
          <cell r="AP109" t="str">
            <v>저압케이블공</v>
          </cell>
          <cell r="AQ109">
            <v>3.5999999999999997E-2</v>
          </cell>
          <cell r="BB109" t="str">
            <v>전 7-9</v>
          </cell>
          <cell r="BC109">
            <v>1</v>
          </cell>
        </row>
        <row r="110">
          <cell r="B110" t="str">
            <v>케이블</v>
          </cell>
          <cell r="C110" t="str">
            <v>600V CV 4C/60㎟</v>
          </cell>
          <cell r="D110">
            <v>1.05</v>
          </cell>
          <cell r="E110" t="str">
            <v>m</v>
          </cell>
          <cell r="F110">
            <v>50</v>
          </cell>
          <cell r="G110">
            <v>7761</v>
          </cell>
          <cell r="I110">
            <v>7535</v>
          </cell>
          <cell r="K110">
            <v>0</v>
          </cell>
          <cell r="M110">
            <v>226</v>
          </cell>
          <cell r="N110" t="str">
            <v>잡재료비</v>
          </cell>
          <cell r="O110" t="str">
            <v>배선의 5%</v>
          </cell>
          <cell r="P110">
            <v>1</v>
          </cell>
          <cell r="Q110" t="str">
            <v>식</v>
          </cell>
          <cell r="W110">
            <v>0</v>
          </cell>
          <cell r="AM110">
            <v>1</v>
          </cell>
          <cell r="AN110">
            <v>2.6</v>
          </cell>
          <cell r="AO110">
            <v>2.6</v>
          </cell>
          <cell r="AP110" t="str">
            <v>저압케이블공</v>
          </cell>
          <cell r="AQ110">
            <v>4.9000000000000002E-2</v>
          </cell>
          <cell r="BB110" t="str">
            <v>전 7-9</v>
          </cell>
          <cell r="BC110">
            <v>1</v>
          </cell>
        </row>
        <row r="111">
          <cell r="B111" t="str">
            <v>케이블</v>
          </cell>
          <cell r="C111" t="str">
            <v>6.6KV CV 1C/100㎟</v>
          </cell>
          <cell r="D111">
            <v>1.05</v>
          </cell>
          <cell r="E111" t="str">
            <v>m</v>
          </cell>
          <cell r="F111">
            <v>50</v>
          </cell>
          <cell r="G111">
            <v>1403</v>
          </cell>
          <cell r="I111">
            <v>1363</v>
          </cell>
          <cell r="K111">
            <v>0</v>
          </cell>
          <cell r="M111">
            <v>40</v>
          </cell>
          <cell r="N111" t="str">
            <v>잡재료비</v>
          </cell>
          <cell r="O111" t="str">
            <v>배선의 5%</v>
          </cell>
          <cell r="P111">
            <v>1</v>
          </cell>
          <cell r="Q111" t="str">
            <v>식</v>
          </cell>
          <cell r="W111">
            <v>0</v>
          </cell>
          <cell r="AM111">
            <v>2</v>
          </cell>
          <cell r="AN111" t="str">
            <v>1.2x0.5</v>
          </cell>
          <cell r="AO111">
            <v>0.6</v>
          </cell>
          <cell r="AP111" t="str">
            <v>고압케이블공</v>
          </cell>
          <cell r="AQ111">
            <v>2.3E-2</v>
          </cell>
          <cell r="AR111" t="str">
            <v>보통인부</v>
          </cell>
          <cell r="AS111">
            <v>2.1999999999999999E-2</v>
          </cell>
          <cell r="BB111" t="str">
            <v>전 5-38</v>
          </cell>
          <cell r="BC111">
            <v>1</v>
          </cell>
        </row>
        <row r="112">
          <cell r="B112" t="str">
            <v>케이블</v>
          </cell>
          <cell r="C112" t="str">
            <v>6.6KV CV 1C/200㎟</v>
          </cell>
          <cell r="D112">
            <v>1.05</v>
          </cell>
          <cell r="E112" t="str">
            <v>m</v>
          </cell>
          <cell r="F112">
            <v>50</v>
          </cell>
          <cell r="G112">
            <v>2147</v>
          </cell>
          <cell r="I112">
            <v>2085</v>
          </cell>
          <cell r="K112">
            <v>0</v>
          </cell>
          <cell r="M112">
            <v>62</v>
          </cell>
          <cell r="N112" t="str">
            <v>잡재료비</v>
          </cell>
          <cell r="O112" t="str">
            <v>배선의 5%</v>
          </cell>
          <cell r="P112">
            <v>1</v>
          </cell>
          <cell r="Q112" t="str">
            <v>식</v>
          </cell>
          <cell r="W112">
            <v>0</v>
          </cell>
          <cell r="AM112">
            <v>2</v>
          </cell>
          <cell r="AN112" t="str">
            <v>1.2x0.5</v>
          </cell>
          <cell r="AO112">
            <v>0.6</v>
          </cell>
          <cell r="AP112" t="str">
            <v>고압케이블공</v>
          </cell>
          <cell r="AQ112">
            <v>3.5000000000000003E-2</v>
          </cell>
          <cell r="AR112" t="str">
            <v>보통인부</v>
          </cell>
          <cell r="AS112">
            <v>3.4000000000000002E-2</v>
          </cell>
          <cell r="BB112" t="str">
            <v>전 5-38</v>
          </cell>
          <cell r="BC112">
            <v>1</v>
          </cell>
        </row>
        <row r="113">
          <cell r="B113" t="str">
            <v>케이블</v>
          </cell>
          <cell r="C113" t="str">
            <v>6.6KV CV 1C/250㎟</v>
          </cell>
          <cell r="D113">
            <v>1.05</v>
          </cell>
          <cell r="E113" t="str">
            <v>m</v>
          </cell>
          <cell r="F113">
            <v>50</v>
          </cell>
          <cell r="G113">
            <v>3077</v>
          </cell>
          <cell r="I113">
            <v>2988</v>
          </cell>
          <cell r="K113">
            <v>0</v>
          </cell>
          <cell r="M113">
            <v>89</v>
          </cell>
          <cell r="N113" t="str">
            <v>잡재료비</v>
          </cell>
          <cell r="O113" t="str">
            <v>배선의 5%</v>
          </cell>
          <cell r="P113">
            <v>1</v>
          </cell>
          <cell r="Q113" t="str">
            <v>식</v>
          </cell>
          <cell r="W113">
            <v>0</v>
          </cell>
          <cell r="AM113">
            <v>2</v>
          </cell>
          <cell r="AN113" t="str">
            <v>1.2x0.5</v>
          </cell>
          <cell r="AO113">
            <v>0.6</v>
          </cell>
          <cell r="AP113" t="str">
            <v>고압케이블공</v>
          </cell>
          <cell r="AQ113">
            <v>0.05</v>
          </cell>
          <cell r="AR113" t="str">
            <v>보통인부</v>
          </cell>
          <cell r="AS113">
            <v>4.9000000000000002E-2</v>
          </cell>
          <cell r="BB113" t="str">
            <v>전 5-38</v>
          </cell>
          <cell r="BC113">
            <v>1</v>
          </cell>
        </row>
        <row r="114">
          <cell r="B114" t="str">
            <v>케이블</v>
          </cell>
          <cell r="C114" t="str">
            <v>6.6KV CV 1C/400㎟</v>
          </cell>
          <cell r="D114">
            <v>1.05</v>
          </cell>
          <cell r="E114" t="str">
            <v>m</v>
          </cell>
          <cell r="F114">
            <v>50</v>
          </cell>
          <cell r="G114">
            <v>1549</v>
          </cell>
          <cell r="I114">
            <v>1504</v>
          </cell>
          <cell r="K114">
            <v>0</v>
          </cell>
          <cell r="M114">
            <v>45</v>
          </cell>
          <cell r="N114" t="str">
            <v>잡재료비</v>
          </cell>
          <cell r="O114" t="str">
            <v>배선의 5%</v>
          </cell>
          <cell r="P114">
            <v>1</v>
          </cell>
          <cell r="Q114" t="str">
            <v>식</v>
          </cell>
          <cell r="W114">
            <v>0</v>
          </cell>
          <cell r="AM114">
            <v>2</v>
          </cell>
          <cell r="AN114" t="str">
            <v>1.2x0.5</v>
          </cell>
          <cell r="AO114">
            <v>0.6</v>
          </cell>
          <cell r="AP114" t="str">
            <v>고압케이블공</v>
          </cell>
          <cell r="AQ114">
            <v>2.5000000000000001E-2</v>
          </cell>
          <cell r="AR114" t="str">
            <v>보통인부</v>
          </cell>
          <cell r="AS114">
            <v>2.5000000000000001E-2</v>
          </cell>
          <cell r="BB114" t="str">
            <v>전 5-38</v>
          </cell>
          <cell r="BC114">
            <v>1</v>
          </cell>
        </row>
        <row r="115">
          <cell r="B115" t="str">
            <v>케이블</v>
          </cell>
          <cell r="C115" t="str">
            <v>6.6KV CV 1C/400㎟</v>
          </cell>
          <cell r="D115">
            <v>1.05</v>
          </cell>
          <cell r="E115" t="str">
            <v>m</v>
          </cell>
          <cell r="F115">
            <v>50</v>
          </cell>
          <cell r="G115">
            <v>1549</v>
          </cell>
          <cell r="I115">
            <v>1504</v>
          </cell>
          <cell r="K115">
            <v>0</v>
          </cell>
          <cell r="M115">
            <v>45</v>
          </cell>
          <cell r="N115" t="str">
            <v>잡재료비</v>
          </cell>
          <cell r="O115" t="str">
            <v>배선의 5%</v>
          </cell>
          <cell r="P115">
            <v>1</v>
          </cell>
          <cell r="Q115" t="str">
            <v>식</v>
          </cell>
          <cell r="W115">
            <v>0</v>
          </cell>
          <cell r="AM115">
            <v>2</v>
          </cell>
          <cell r="AN115" t="str">
            <v>1.2x0.5</v>
          </cell>
          <cell r="AO115">
            <v>0.6</v>
          </cell>
          <cell r="AP115" t="str">
            <v>고압케이블공</v>
          </cell>
          <cell r="AQ115">
            <v>2.5000000000000001E-2</v>
          </cell>
          <cell r="AR115" t="str">
            <v>보통인부</v>
          </cell>
          <cell r="AS115">
            <v>2.5000000000000001E-2</v>
          </cell>
          <cell r="BB115" t="str">
            <v>전 5-38</v>
          </cell>
          <cell r="BC115">
            <v>1</v>
          </cell>
        </row>
        <row r="116">
          <cell r="A116">
            <v>47</v>
          </cell>
          <cell r="B116" t="str">
            <v>케이블</v>
          </cell>
          <cell r="C116" t="str">
            <v>22.9KV CN/CV 1C/60㎟</v>
          </cell>
          <cell r="D116">
            <v>1.05</v>
          </cell>
          <cell r="E116" t="str">
            <v>m</v>
          </cell>
          <cell r="F116">
            <v>50</v>
          </cell>
          <cell r="G116">
            <v>18773</v>
          </cell>
          <cell r="I116">
            <v>10242</v>
          </cell>
          <cell r="J116">
            <v>7833</v>
          </cell>
          <cell r="K116">
            <v>8224</v>
          </cell>
          <cell r="M116">
            <v>307</v>
          </cell>
          <cell r="N116" t="str">
            <v>잡재료비</v>
          </cell>
          <cell r="O116" t="str">
            <v>배선의 5%</v>
          </cell>
          <cell r="P116">
            <v>1</v>
          </cell>
          <cell r="Q116" t="str">
            <v>식</v>
          </cell>
          <cell r="W116">
            <v>411</v>
          </cell>
          <cell r="AM116">
            <v>2</v>
          </cell>
          <cell r="AN116" t="str">
            <v>1.2x0.5</v>
          </cell>
          <cell r="AO116">
            <v>3.12</v>
          </cell>
          <cell r="AP116" t="str">
            <v>특고케이블공</v>
          </cell>
          <cell r="AQ116">
            <v>2.5000000000000001E-2</v>
          </cell>
          <cell r="AR116" t="str">
            <v>보통인부</v>
          </cell>
          <cell r="AS116">
            <v>2.5000000000000001E-2</v>
          </cell>
          <cell r="BB116" t="str">
            <v>전 5-38</v>
          </cell>
          <cell r="BC116">
            <v>1</v>
          </cell>
        </row>
        <row r="117">
          <cell r="A117">
            <v>48</v>
          </cell>
          <cell r="B117" t="str">
            <v>케이블</v>
          </cell>
          <cell r="C117" t="str">
            <v>CVV 5C/1.25㎟</v>
          </cell>
          <cell r="D117">
            <v>1.05</v>
          </cell>
          <cell r="E117" t="str">
            <v>m</v>
          </cell>
          <cell r="F117">
            <v>50</v>
          </cell>
          <cell r="G117">
            <v>2551</v>
          </cell>
          <cell r="I117">
            <v>1892</v>
          </cell>
          <cell r="J117">
            <v>575</v>
          </cell>
          <cell r="K117">
            <v>603</v>
          </cell>
          <cell r="M117">
            <v>56</v>
          </cell>
          <cell r="N117" t="str">
            <v>잡재료비</v>
          </cell>
          <cell r="O117" t="str">
            <v>배선의 5%</v>
          </cell>
          <cell r="P117">
            <v>1</v>
          </cell>
          <cell r="Q117" t="str">
            <v>식</v>
          </cell>
          <cell r="W117">
            <v>30</v>
          </cell>
          <cell r="AM117">
            <v>1</v>
          </cell>
          <cell r="AN117">
            <v>1</v>
          </cell>
          <cell r="AO117">
            <v>1</v>
          </cell>
          <cell r="AP117" t="str">
            <v>저압케이블공</v>
          </cell>
          <cell r="AQ117">
            <v>3.2000000000000001E-2</v>
          </cell>
          <cell r="BB117" t="str">
            <v>전 7-10</v>
          </cell>
          <cell r="BC117">
            <v>1</v>
          </cell>
        </row>
        <row r="118">
          <cell r="B118" t="str">
            <v>케이블</v>
          </cell>
          <cell r="C118" t="str">
            <v>CVV 2C/2㎟</v>
          </cell>
          <cell r="D118">
            <v>1.05</v>
          </cell>
          <cell r="E118" t="str">
            <v>m</v>
          </cell>
          <cell r="F118">
            <v>50</v>
          </cell>
          <cell r="G118">
            <v>852</v>
          </cell>
          <cell r="I118">
            <v>828</v>
          </cell>
          <cell r="K118">
            <v>0</v>
          </cell>
          <cell r="M118">
            <v>24</v>
          </cell>
          <cell r="N118" t="str">
            <v>잡재료비</v>
          </cell>
          <cell r="O118" t="str">
            <v>배선의 5%</v>
          </cell>
          <cell r="P118">
            <v>1</v>
          </cell>
          <cell r="Q118" t="str">
            <v>식</v>
          </cell>
          <cell r="W118">
            <v>0</v>
          </cell>
          <cell r="AM118">
            <v>1</v>
          </cell>
          <cell r="AN118">
            <v>1</v>
          </cell>
          <cell r="AO118">
            <v>1</v>
          </cell>
          <cell r="AP118" t="str">
            <v>저압케이블공</v>
          </cell>
          <cell r="AQ118">
            <v>1.4E-2</v>
          </cell>
          <cell r="BB118" t="str">
            <v>전 7-10</v>
          </cell>
          <cell r="BC118">
            <v>1</v>
          </cell>
        </row>
        <row r="119">
          <cell r="B119" t="str">
            <v>케이블</v>
          </cell>
          <cell r="C119" t="str">
            <v>CVV 3C/2㎟</v>
          </cell>
          <cell r="D119">
            <v>1.05</v>
          </cell>
          <cell r="E119" t="str">
            <v>m</v>
          </cell>
          <cell r="F119">
            <v>50</v>
          </cell>
          <cell r="G119">
            <v>1156</v>
          </cell>
          <cell r="I119">
            <v>1123</v>
          </cell>
          <cell r="K119">
            <v>0</v>
          </cell>
          <cell r="M119">
            <v>33</v>
          </cell>
          <cell r="N119" t="str">
            <v>잡재료비</v>
          </cell>
          <cell r="O119" t="str">
            <v>배선의 5%</v>
          </cell>
          <cell r="P119">
            <v>1</v>
          </cell>
          <cell r="Q119" t="str">
            <v>식</v>
          </cell>
          <cell r="W119">
            <v>0</v>
          </cell>
          <cell r="AM119">
            <v>1</v>
          </cell>
          <cell r="AN119">
            <v>1</v>
          </cell>
          <cell r="AO119">
            <v>1</v>
          </cell>
          <cell r="AP119" t="str">
            <v>저압케이블공</v>
          </cell>
          <cell r="AQ119">
            <v>1.9E-2</v>
          </cell>
          <cell r="BB119" t="str">
            <v>전 7-10</v>
          </cell>
          <cell r="BC119">
            <v>1</v>
          </cell>
        </row>
        <row r="120">
          <cell r="B120" t="str">
            <v>케이블</v>
          </cell>
          <cell r="C120" t="str">
            <v>CVV 4C/2㎟</v>
          </cell>
          <cell r="D120">
            <v>1.05</v>
          </cell>
          <cell r="E120" t="str">
            <v>m</v>
          </cell>
          <cell r="F120">
            <v>1</v>
          </cell>
          <cell r="G120">
            <v>1583</v>
          </cell>
          <cell r="I120">
            <v>1537</v>
          </cell>
          <cell r="K120">
            <v>0</v>
          </cell>
          <cell r="M120">
            <v>46</v>
          </cell>
          <cell r="N120" t="str">
            <v>잡재료비</v>
          </cell>
          <cell r="O120" t="str">
            <v>배선의 5%</v>
          </cell>
          <cell r="P120">
            <v>1</v>
          </cell>
          <cell r="Q120" t="str">
            <v>식</v>
          </cell>
          <cell r="W120">
            <v>0</v>
          </cell>
          <cell r="AM120">
            <v>1</v>
          </cell>
          <cell r="AN120">
            <v>1</v>
          </cell>
          <cell r="AO120">
            <v>1</v>
          </cell>
          <cell r="AP120" t="str">
            <v>저압케이블공</v>
          </cell>
          <cell r="AQ120">
            <v>2.5999999999999999E-2</v>
          </cell>
          <cell r="BB120" t="str">
            <v>전 7-10</v>
          </cell>
          <cell r="BC120">
            <v>1</v>
          </cell>
        </row>
        <row r="121">
          <cell r="A121">
            <v>49</v>
          </cell>
          <cell r="B121" t="str">
            <v>케이블</v>
          </cell>
          <cell r="C121" t="str">
            <v>CVV 5C/2㎟</v>
          </cell>
          <cell r="D121">
            <v>1.05</v>
          </cell>
          <cell r="E121" t="str">
            <v>m</v>
          </cell>
          <cell r="F121">
            <v>50</v>
          </cell>
          <cell r="G121">
            <v>2636</v>
          </cell>
          <cell r="I121">
            <v>1892</v>
          </cell>
          <cell r="J121">
            <v>656</v>
          </cell>
          <cell r="K121">
            <v>688</v>
          </cell>
          <cell r="M121">
            <v>56</v>
          </cell>
          <cell r="N121" t="str">
            <v>잡재료비</v>
          </cell>
          <cell r="O121" t="str">
            <v>배선의 5%</v>
          </cell>
          <cell r="P121">
            <v>1</v>
          </cell>
          <cell r="Q121" t="str">
            <v>식</v>
          </cell>
          <cell r="W121">
            <v>34</v>
          </cell>
          <cell r="AM121">
            <v>1</v>
          </cell>
          <cell r="AN121">
            <v>1</v>
          </cell>
          <cell r="AO121">
            <v>1</v>
          </cell>
          <cell r="AP121" t="str">
            <v>저압케이블공</v>
          </cell>
          <cell r="AQ121">
            <v>3.2000000000000001E-2</v>
          </cell>
          <cell r="BB121" t="str">
            <v>전 7-10</v>
          </cell>
          <cell r="BC121">
            <v>1</v>
          </cell>
        </row>
        <row r="122">
          <cell r="B122" t="str">
            <v>케이블</v>
          </cell>
          <cell r="C122" t="str">
            <v>CVV 6C/2㎟</v>
          </cell>
          <cell r="D122">
            <v>1.05</v>
          </cell>
          <cell r="E122" t="str">
            <v>m</v>
          </cell>
          <cell r="F122">
            <v>50</v>
          </cell>
          <cell r="G122">
            <v>2132</v>
          </cell>
          <cell r="I122">
            <v>2070</v>
          </cell>
          <cell r="K122">
            <v>0</v>
          </cell>
          <cell r="M122">
            <v>62</v>
          </cell>
          <cell r="N122" t="str">
            <v>잡재료비</v>
          </cell>
          <cell r="O122" t="str">
            <v>배선의 5%</v>
          </cell>
          <cell r="P122">
            <v>1</v>
          </cell>
          <cell r="Q122" t="str">
            <v>식</v>
          </cell>
          <cell r="W122">
            <v>0</v>
          </cell>
          <cell r="AM122">
            <v>1</v>
          </cell>
          <cell r="AN122">
            <v>1</v>
          </cell>
          <cell r="AO122">
            <v>1</v>
          </cell>
          <cell r="AP122" t="str">
            <v>저압케이블공</v>
          </cell>
          <cell r="AQ122">
            <v>3.5000000000000003E-2</v>
          </cell>
          <cell r="BB122" t="str">
            <v>전 7-10</v>
          </cell>
          <cell r="BC122">
            <v>1</v>
          </cell>
        </row>
        <row r="123">
          <cell r="B123" t="str">
            <v>케이블</v>
          </cell>
          <cell r="C123" t="str">
            <v>CVV 7C/2㎟</v>
          </cell>
          <cell r="D123">
            <v>1.05</v>
          </cell>
          <cell r="E123" t="str">
            <v>m</v>
          </cell>
          <cell r="F123">
            <v>50</v>
          </cell>
          <cell r="G123">
            <v>2375</v>
          </cell>
          <cell r="I123">
            <v>2306</v>
          </cell>
          <cell r="K123">
            <v>0</v>
          </cell>
          <cell r="M123">
            <v>69</v>
          </cell>
          <cell r="N123" t="str">
            <v>잡재료비</v>
          </cell>
          <cell r="O123" t="str">
            <v>배선의 5%</v>
          </cell>
          <cell r="P123">
            <v>1</v>
          </cell>
          <cell r="Q123" t="str">
            <v>식</v>
          </cell>
          <cell r="W123">
            <v>0</v>
          </cell>
          <cell r="AM123">
            <v>1</v>
          </cell>
          <cell r="AN123">
            <v>1</v>
          </cell>
          <cell r="AO123">
            <v>1</v>
          </cell>
          <cell r="AP123" t="str">
            <v>저압케이블공</v>
          </cell>
          <cell r="AQ123">
            <v>3.9E-2</v>
          </cell>
          <cell r="BB123" t="str">
            <v>전 7-10</v>
          </cell>
          <cell r="BC123">
            <v>1</v>
          </cell>
        </row>
        <row r="124">
          <cell r="B124" t="str">
            <v>케이블</v>
          </cell>
          <cell r="C124" t="str">
            <v>CVV 8C/2㎟</v>
          </cell>
          <cell r="D124">
            <v>1.05</v>
          </cell>
          <cell r="E124" t="str">
            <v>m</v>
          </cell>
          <cell r="F124">
            <v>50</v>
          </cell>
          <cell r="G124">
            <v>2558</v>
          </cell>
          <cell r="I124">
            <v>2484</v>
          </cell>
          <cell r="K124">
            <v>0</v>
          </cell>
          <cell r="M124">
            <v>74</v>
          </cell>
          <cell r="N124" t="str">
            <v>잡재료비</v>
          </cell>
          <cell r="O124" t="str">
            <v>배선의 5%</v>
          </cell>
          <cell r="P124">
            <v>1</v>
          </cell>
          <cell r="Q124" t="str">
            <v>식</v>
          </cell>
          <cell r="W124">
            <v>0</v>
          </cell>
          <cell r="AM124">
            <v>1</v>
          </cell>
          <cell r="AN124">
            <v>1</v>
          </cell>
          <cell r="AO124">
            <v>1</v>
          </cell>
          <cell r="AP124" t="str">
            <v>저압케이블공</v>
          </cell>
          <cell r="AQ124">
            <v>4.2000000000000003E-2</v>
          </cell>
          <cell r="BB124" t="str">
            <v>전 7-10</v>
          </cell>
          <cell r="BC124">
            <v>1</v>
          </cell>
        </row>
        <row r="125">
          <cell r="B125" t="str">
            <v>케이블</v>
          </cell>
          <cell r="C125" t="str">
            <v>CVV 9C/2㎟</v>
          </cell>
          <cell r="D125">
            <v>1.05</v>
          </cell>
          <cell r="E125" t="str">
            <v>m</v>
          </cell>
          <cell r="F125">
            <v>50</v>
          </cell>
          <cell r="G125">
            <v>2924</v>
          </cell>
          <cell r="I125">
            <v>2839</v>
          </cell>
          <cell r="K125">
            <v>0</v>
          </cell>
          <cell r="M125">
            <v>85</v>
          </cell>
          <cell r="N125" t="str">
            <v>잡재료비</v>
          </cell>
          <cell r="O125" t="str">
            <v>배선의 5%</v>
          </cell>
          <cell r="P125">
            <v>1</v>
          </cell>
          <cell r="Q125" t="str">
            <v>식</v>
          </cell>
          <cell r="W125">
            <v>0</v>
          </cell>
          <cell r="AM125">
            <v>1</v>
          </cell>
          <cell r="AN125">
            <v>1</v>
          </cell>
          <cell r="AO125">
            <v>1</v>
          </cell>
          <cell r="AP125" t="str">
            <v>저압케이블공</v>
          </cell>
          <cell r="AQ125">
            <v>4.8000000000000001E-2</v>
          </cell>
          <cell r="BB125" t="str">
            <v>전 7-10</v>
          </cell>
          <cell r="BC125">
            <v>1</v>
          </cell>
        </row>
        <row r="126">
          <cell r="A126">
            <v>50</v>
          </cell>
          <cell r="B126" t="str">
            <v>케이블</v>
          </cell>
          <cell r="C126" t="str">
            <v>CVV 10C/2㎟</v>
          </cell>
          <cell r="D126">
            <v>1.05</v>
          </cell>
          <cell r="E126" t="str">
            <v>m</v>
          </cell>
          <cell r="F126">
            <v>50</v>
          </cell>
          <cell r="G126">
            <v>4248</v>
          </cell>
          <cell r="I126">
            <v>2839</v>
          </cell>
          <cell r="J126">
            <v>1261</v>
          </cell>
          <cell r="K126">
            <v>1324</v>
          </cell>
          <cell r="M126">
            <v>85</v>
          </cell>
          <cell r="N126" t="str">
            <v>잡재료비</v>
          </cell>
          <cell r="O126" t="str">
            <v>배선의 5%</v>
          </cell>
          <cell r="P126">
            <v>1</v>
          </cell>
          <cell r="Q126" t="str">
            <v>식</v>
          </cell>
          <cell r="W126">
            <v>66</v>
          </cell>
          <cell r="AM126">
            <v>1</v>
          </cell>
          <cell r="AN126">
            <v>1</v>
          </cell>
          <cell r="AO126">
            <v>1</v>
          </cell>
          <cell r="AP126" t="str">
            <v>저압케이블공</v>
          </cell>
          <cell r="AQ126">
            <v>4.8000000000000001E-2</v>
          </cell>
          <cell r="BB126" t="str">
            <v>전 7-10</v>
          </cell>
          <cell r="BC126">
            <v>1</v>
          </cell>
        </row>
        <row r="127">
          <cell r="A127">
            <v>51</v>
          </cell>
          <cell r="B127" t="str">
            <v>케이블</v>
          </cell>
          <cell r="C127" t="str">
            <v>CVV 12C/2㎟</v>
          </cell>
          <cell r="D127">
            <v>1.05</v>
          </cell>
          <cell r="E127" t="str">
            <v>m</v>
          </cell>
          <cell r="F127">
            <v>50</v>
          </cell>
          <cell r="G127">
            <v>4756</v>
          </cell>
          <cell r="I127">
            <v>3193</v>
          </cell>
          <cell r="J127">
            <v>1399</v>
          </cell>
          <cell r="K127">
            <v>1468</v>
          </cell>
          <cell r="M127">
            <v>95</v>
          </cell>
          <cell r="N127" t="str">
            <v>잡재료비</v>
          </cell>
          <cell r="O127" t="str">
            <v>배선의 5%</v>
          </cell>
          <cell r="P127">
            <v>1</v>
          </cell>
          <cell r="Q127" t="str">
            <v>식</v>
          </cell>
          <cell r="W127">
            <v>73</v>
          </cell>
          <cell r="AM127">
            <v>1</v>
          </cell>
          <cell r="AN127">
            <v>1</v>
          </cell>
          <cell r="AO127">
            <v>1</v>
          </cell>
          <cell r="AP127" t="str">
            <v>저압케이블공</v>
          </cell>
          <cell r="AQ127">
            <v>5.3999999999999999E-2</v>
          </cell>
          <cell r="BB127" t="str">
            <v>전 7-10</v>
          </cell>
          <cell r="BC127">
            <v>1</v>
          </cell>
        </row>
        <row r="128">
          <cell r="B128" t="str">
            <v>케이블</v>
          </cell>
          <cell r="C128" t="str">
            <v>CVV 15C/2㎟</v>
          </cell>
          <cell r="D128">
            <v>1.05</v>
          </cell>
          <cell r="E128" t="str">
            <v>m</v>
          </cell>
          <cell r="F128">
            <v>50</v>
          </cell>
          <cell r="G128">
            <v>4385</v>
          </cell>
          <cell r="I128">
            <v>4258</v>
          </cell>
          <cell r="K128">
            <v>0</v>
          </cell>
          <cell r="M128">
            <v>127</v>
          </cell>
          <cell r="N128" t="str">
            <v>잡재료비</v>
          </cell>
          <cell r="O128" t="str">
            <v>배선의 5%</v>
          </cell>
          <cell r="P128">
            <v>1</v>
          </cell>
          <cell r="Q128" t="str">
            <v>식</v>
          </cell>
          <cell r="W128">
            <v>0</v>
          </cell>
          <cell r="AM128">
            <v>1</v>
          </cell>
          <cell r="AN128">
            <v>1</v>
          </cell>
          <cell r="AO128">
            <v>1</v>
          </cell>
          <cell r="AP128" t="str">
            <v>저압케이블공</v>
          </cell>
          <cell r="AQ128">
            <v>7.1999999999999995E-2</v>
          </cell>
          <cell r="BB128" t="str">
            <v>전 7-10</v>
          </cell>
          <cell r="BC128">
            <v>1</v>
          </cell>
        </row>
        <row r="129">
          <cell r="B129" t="str">
            <v>케이블</v>
          </cell>
          <cell r="C129" t="str">
            <v>CVV 19C/2㎟</v>
          </cell>
          <cell r="D129">
            <v>1.05</v>
          </cell>
          <cell r="E129" t="str">
            <v>m</v>
          </cell>
          <cell r="F129">
            <v>50</v>
          </cell>
          <cell r="G129">
            <v>4385</v>
          </cell>
          <cell r="I129">
            <v>4258</v>
          </cell>
          <cell r="K129">
            <v>0</v>
          </cell>
          <cell r="M129">
            <v>127</v>
          </cell>
          <cell r="N129" t="str">
            <v>잡재료비</v>
          </cell>
          <cell r="O129" t="str">
            <v>배선의 5%</v>
          </cell>
          <cell r="P129">
            <v>1</v>
          </cell>
          <cell r="Q129" t="str">
            <v>식</v>
          </cell>
          <cell r="W129">
            <v>0</v>
          </cell>
          <cell r="AM129">
            <v>1</v>
          </cell>
          <cell r="AN129">
            <v>1</v>
          </cell>
          <cell r="AO129">
            <v>1</v>
          </cell>
          <cell r="AP129" t="str">
            <v>저압케이블공</v>
          </cell>
          <cell r="AQ129">
            <v>7.1999999999999995E-2</v>
          </cell>
          <cell r="BB129" t="str">
            <v>전 7-10</v>
          </cell>
          <cell r="BC129">
            <v>1</v>
          </cell>
        </row>
        <row r="130">
          <cell r="B130" t="str">
            <v>케이블</v>
          </cell>
          <cell r="C130" t="str">
            <v>CVV 24C/2㎟</v>
          </cell>
          <cell r="D130">
            <v>1.05</v>
          </cell>
          <cell r="E130" t="str">
            <v>m</v>
          </cell>
          <cell r="F130">
            <v>50</v>
          </cell>
          <cell r="G130">
            <v>5117</v>
          </cell>
          <cell r="I130">
            <v>4968</v>
          </cell>
          <cell r="K130">
            <v>0</v>
          </cell>
          <cell r="M130">
            <v>149</v>
          </cell>
          <cell r="N130" t="str">
            <v>잡재료비</v>
          </cell>
          <cell r="O130" t="str">
            <v>배선의 5%</v>
          </cell>
          <cell r="P130">
            <v>1</v>
          </cell>
          <cell r="Q130" t="str">
            <v>식</v>
          </cell>
          <cell r="W130">
            <v>0</v>
          </cell>
          <cell r="AM130">
            <v>1</v>
          </cell>
          <cell r="AN130">
            <v>1</v>
          </cell>
          <cell r="AO130">
            <v>1</v>
          </cell>
          <cell r="AP130" t="str">
            <v>저압케이블공</v>
          </cell>
          <cell r="AQ130">
            <v>8.4000000000000005E-2</v>
          </cell>
          <cell r="BB130" t="str">
            <v>전 7-10</v>
          </cell>
          <cell r="BC130">
            <v>1</v>
          </cell>
        </row>
        <row r="131">
          <cell r="B131" t="str">
            <v>케이블</v>
          </cell>
          <cell r="C131" t="str">
            <v>CVV 27C/2㎟</v>
          </cell>
          <cell r="D131">
            <v>1.05</v>
          </cell>
          <cell r="E131" t="str">
            <v>m</v>
          </cell>
          <cell r="F131">
            <v>50</v>
          </cell>
          <cell r="G131">
            <v>5969</v>
          </cell>
          <cell r="I131">
            <v>5796</v>
          </cell>
          <cell r="K131">
            <v>0</v>
          </cell>
          <cell r="M131">
            <v>173</v>
          </cell>
          <cell r="N131" t="str">
            <v>잡재료비</v>
          </cell>
          <cell r="O131" t="str">
            <v>배선의 5%</v>
          </cell>
          <cell r="P131">
            <v>1</v>
          </cell>
          <cell r="Q131" t="str">
            <v>식</v>
          </cell>
          <cell r="W131">
            <v>0</v>
          </cell>
          <cell r="AM131">
            <v>1</v>
          </cell>
          <cell r="AN131">
            <v>1</v>
          </cell>
          <cell r="AO131">
            <v>1</v>
          </cell>
          <cell r="AP131" t="str">
            <v>저압케이블공</v>
          </cell>
          <cell r="AQ131">
            <v>9.8000000000000004E-2</v>
          </cell>
          <cell r="BB131" t="str">
            <v>전 7-10</v>
          </cell>
          <cell r="BC131">
            <v>1</v>
          </cell>
        </row>
        <row r="132">
          <cell r="B132" t="str">
            <v>케이블</v>
          </cell>
          <cell r="C132" t="str">
            <v>CVV 30C/2㎟</v>
          </cell>
          <cell r="D132">
            <v>1.05</v>
          </cell>
          <cell r="E132" t="str">
            <v>m</v>
          </cell>
          <cell r="F132">
            <v>50</v>
          </cell>
          <cell r="G132">
            <v>5969</v>
          </cell>
          <cell r="I132">
            <v>5796</v>
          </cell>
          <cell r="K132">
            <v>0</v>
          </cell>
          <cell r="M132">
            <v>173</v>
          </cell>
          <cell r="N132" t="str">
            <v>잡재료비</v>
          </cell>
          <cell r="O132" t="str">
            <v>배선의 5%</v>
          </cell>
          <cell r="P132">
            <v>1</v>
          </cell>
          <cell r="Q132" t="str">
            <v>식</v>
          </cell>
          <cell r="W132">
            <v>0</v>
          </cell>
          <cell r="AM132">
            <v>1</v>
          </cell>
          <cell r="AN132">
            <v>1</v>
          </cell>
          <cell r="AO132">
            <v>1</v>
          </cell>
          <cell r="AP132" t="str">
            <v>저압케이블공</v>
          </cell>
          <cell r="AQ132">
            <v>9.8000000000000004E-2</v>
          </cell>
          <cell r="BB132" t="str">
            <v>전 7-10</v>
          </cell>
          <cell r="BC132">
            <v>1</v>
          </cell>
        </row>
        <row r="133">
          <cell r="B133" t="str">
            <v>케이블</v>
          </cell>
          <cell r="C133" t="str">
            <v>CVV 30C/3.5㎟</v>
          </cell>
          <cell r="D133">
            <v>1.05</v>
          </cell>
          <cell r="E133" t="str">
            <v>m</v>
          </cell>
          <cell r="F133">
            <v>50</v>
          </cell>
          <cell r="G133">
            <v>5969</v>
          </cell>
          <cell r="I133">
            <v>5796</v>
          </cell>
          <cell r="K133">
            <v>0</v>
          </cell>
          <cell r="M133">
            <v>173</v>
          </cell>
          <cell r="N133" t="str">
            <v>잡재료비</v>
          </cell>
          <cell r="O133" t="str">
            <v>배선의 5%</v>
          </cell>
          <cell r="P133">
            <v>1</v>
          </cell>
          <cell r="Q133" t="str">
            <v>식</v>
          </cell>
          <cell r="W133">
            <v>0</v>
          </cell>
          <cell r="AM133">
            <v>1</v>
          </cell>
          <cell r="AN133">
            <v>1</v>
          </cell>
          <cell r="AO133">
            <v>1</v>
          </cell>
          <cell r="AP133" t="str">
            <v>저압케이블공</v>
          </cell>
          <cell r="AQ133">
            <v>9.8000000000000004E-2</v>
          </cell>
          <cell r="BB133" t="str">
            <v>전 7-10</v>
          </cell>
          <cell r="BC133">
            <v>1</v>
          </cell>
        </row>
        <row r="134">
          <cell r="B134" t="str">
            <v>케이블</v>
          </cell>
          <cell r="C134" t="str">
            <v>CVV 7C/5.5㎟</v>
          </cell>
          <cell r="D134">
            <v>1.05</v>
          </cell>
          <cell r="E134" t="str">
            <v>m</v>
          </cell>
          <cell r="F134">
            <v>50</v>
          </cell>
          <cell r="G134">
            <v>2924</v>
          </cell>
          <cell r="I134">
            <v>2839</v>
          </cell>
          <cell r="K134">
            <v>0</v>
          </cell>
          <cell r="M134">
            <v>85</v>
          </cell>
          <cell r="N134" t="str">
            <v>잡재료비</v>
          </cell>
          <cell r="O134" t="str">
            <v>배선의 5%</v>
          </cell>
          <cell r="P134">
            <v>1</v>
          </cell>
          <cell r="Q134" t="str">
            <v>식</v>
          </cell>
          <cell r="W134">
            <v>0</v>
          </cell>
          <cell r="AM134">
            <v>1</v>
          </cell>
          <cell r="AN134">
            <v>1</v>
          </cell>
          <cell r="AO134">
            <v>1</v>
          </cell>
          <cell r="AP134" t="str">
            <v>저압케이블공</v>
          </cell>
          <cell r="AQ134">
            <v>4.8000000000000001E-2</v>
          </cell>
          <cell r="BB134" t="str">
            <v>전 7-10</v>
          </cell>
          <cell r="BC134">
            <v>1</v>
          </cell>
        </row>
        <row r="135">
          <cell r="B135" t="str">
            <v>케이블</v>
          </cell>
          <cell r="C135" t="str">
            <v>CVV-S 2C/1.25㎟</v>
          </cell>
          <cell r="D135">
            <v>1.05</v>
          </cell>
          <cell r="E135" t="str">
            <v>m</v>
          </cell>
          <cell r="F135">
            <v>50</v>
          </cell>
          <cell r="G135">
            <v>1022</v>
          </cell>
          <cell r="I135">
            <v>993</v>
          </cell>
          <cell r="K135">
            <v>0</v>
          </cell>
          <cell r="M135">
            <v>29</v>
          </cell>
          <cell r="N135" t="str">
            <v>잡재료비</v>
          </cell>
          <cell r="O135" t="str">
            <v>배선의 5%</v>
          </cell>
          <cell r="P135">
            <v>1</v>
          </cell>
          <cell r="Q135" t="str">
            <v>식</v>
          </cell>
          <cell r="W135">
            <v>0</v>
          </cell>
          <cell r="AM135">
            <v>1</v>
          </cell>
          <cell r="AN135">
            <v>1.2</v>
          </cell>
          <cell r="AO135">
            <v>1.2</v>
          </cell>
          <cell r="AP135" t="str">
            <v>저압케이블공</v>
          </cell>
          <cell r="AQ135">
            <v>1.4E-2</v>
          </cell>
          <cell r="BB135" t="str">
            <v>전 7-10</v>
          </cell>
          <cell r="BC135">
            <v>1</v>
          </cell>
        </row>
        <row r="136">
          <cell r="A136">
            <v>52</v>
          </cell>
          <cell r="B136" t="str">
            <v>케이블</v>
          </cell>
          <cell r="C136" t="str">
            <v>CVV-S 2C/2㎟</v>
          </cell>
          <cell r="D136">
            <v>1.05</v>
          </cell>
          <cell r="E136" t="str">
            <v>m</v>
          </cell>
          <cell r="F136">
            <v>50</v>
          </cell>
          <cell r="G136">
            <v>1457</v>
          </cell>
          <cell r="I136">
            <v>828</v>
          </cell>
          <cell r="J136">
            <v>577</v>
          </cell>
          <cell r="K136">
            <v>605</v>
          </cell>
          <cell r="M136">
            <v>24</v>
          </cell>
          <cell r="N136" t="str">
            <v>잡재료비</v>
          </cell>
          <cell r="O136" t="str">
            <v>배선의 5%</v>
          </cell>
          <cell r="P136">
            <v>1</v>
          </cell>
          <cell r="Q136" t="str">
            <v>식</v>
          </cell>
          <cell r="W136">
            <v>30</v>
          </cell>
          <cell r="AM136">
            <v>1</v>
          </cell>
          <cell r="AN136">
            <v>1</v>
          </cell>
          <cell r="AO136">
            <v>1</v>
          </cell>
          <cell r="AP136" t="str">
            <v>저압케이블공</v>
          </cell>
          <cell r="AQ136">
            <v>1.4E-2</v>
          </cell>
          <cell r="BB136" t="str">
            <v>전 7-10</v>
          </cell>
          <cell r="BC136">
            <v>1</v>
          </cell>
        </row>
        <row r="137">
          <cell r="B137" t="str">
            <v>케이블</v>
          </cell>
          <cell r="C137" t="str">
            <v>CVV-S 3C/2㎟</v>
          </cell>
          <cell r="D137">
            <v>1.05</v>
          </cell>
          <cell r="E137" t="str">
            <v>m</v>
          </cell>
          <cell r="F137">
            <v>50</v>
          </cell>
          <cell r="G137">
            <v>1388</v>
          </cell>
          <cell r="I137">
            <v>1348</v>
          </cell>
          <cell r="K137">
            <v>0</v>
          </cell>
          <cell r="M137">
            <v>40</v>
          </cell>
          <cell r="N137" t="str">
            <v>잡재료비</v>
          </cell>
          <cell r="O137" t="str">
            <v>배선의 5%</v>
          </cell>
          <cell r="P137">
            <v>1</v>
          </cell>
          <cell r="Q137" t="str">
            <v>식</v>
          </cell>
          <cell r="W137">
            <v>0</v>
          </cell>
          <cell r="AM137">
            <v>1</v>
          </cell>
          <cell r="AN137">
            <v>1.2</v>
          </cell>
          <cell r="AO137">
            <v>1.2</v>
          </cell>
          <cell r="AP137" t="str">
            <v>저압케이블공</v>
          </cell>
          <cell r="AQ137">
            <v>1.9E-2</v>
          </cell>
          <cell r="BB137" t="str">
            <v>전 7-10</v>
          </cell>
          <cell r="BC137">
            <v>1</v>
          </cell>
        </row>
        <row r="138">
          <cell r="B138" t="str">
            <v>케이블</v>
          </cell>
          <cell r="C138" t="str">
            <v>CVV-S 4C/1.25㎟</v>
          </cell>
          <cell r="D138">
            <v>1.05</v>
          </cell>
          <cell r="E138" t="str">
            <v>m</v>
          </cell>
          <cell r="F138">
            <v>50</v>
          </cell>
          <cell r="G138">
            <v>1900</v>
          </cell>
          <cell r="I138">
            <v>1845</v>
          </cell>
          <cell r="K138">
            <v>0</v>
          </cell>
          <cell r="M138">
            <v>55</v>
          </cell>
          <cell r="N138" t="str">
            <v>잡재료비</v>
          </cell>
          <cell r="O138" t="str">
            <v>배선의 5%</v>
          </cell>
          <cell r="P138">
            <v>1</v>
          </cell>
          <cell r="Q138" t="str">
            <v>식</v>
          </cell>
          <cell r="W138">
            <v>0</v>
          </cell>
          <cell r="AM138">
            <v>1</v>
          </cell>
          <cell r="AN138">
            <v>1.2</v>
          </cell>
          <cell r="AO138">
            <v>1.2</v>
          </cell>
          <cell r="AP138" t="str">
            <v>저압케이블공</v>
          </cell>
          <cell r="AQ138">
            <v>2.5999999999999999E-2</v>
          </cell>
          <cell r="BB138" t="str">
            <v>전 7-10</v>
          </cell>
          <cell r="BC138">
            <v>1</v>
          </cell>
        </row>
        <row r="139">
          <cell r="B139" t="str">
            <v>케이블</v>
          </cell>
          <cell r="C139" t="str">
            <v>CVV-S 6C/1.25㎟</v>
          </cell>
          <cell r="D139">
            <v>1.05</v>
          </cell>
          <cell r="E139" t="str">
            <v>m</v>
          </cell>
          <cell r="F139">
            <v>50</v>
          </cell>
          <cell r="G139">
            <v>2558</v>
          </cell>
          <cell r="I139">
            <v>2484</v>
          </cell>
          <cell r="K139">
            <v>0</v>
          </cell>
          <cell r="M139">
            <v>74</v>
          </cell>
          <cell r="N139" t="str">
            <v>잡재료비</v>
          </cell>
          <cell r="O139" t="str">
            <v>배선의 5%</v>
          </cell>
          <cell r="P139">
            <v>1</v>
          </cell>
          <cell r="Q139" t="str">
            <v>식</v>
          </cell>
          <cell r="W139">
            <v>0</v>
          </cell>
          <cell r="AM139">
            <v>1</v>
          </cell>
          <cell r="AN139">
            <v>1.2</v>
          </cell>
          <cell r="AO139">
            <v>1.2</v>
          </cell>
          <cell r="AP139" t="str">
            <v>저압케이블공</v>
          </cell>
          <cell r="AQ139">
            <v>3.5000000000000003E-2</v>
          </cell>
          <cell r="BB139" t="str">
            <v>전 7-10</v>
          </cell>
          <cell r="BC139">
            <v>1</v>
          </cell>
        </row>
        <row r="140">
          <cell r="B140" t="str">
            <v>케이블</v>
          </cell>
          <cell r="C140" t="str">
            <v>CVV-S 10C/1.25㎟</v>
          </cell>
          <cell r="D140">
            <v>1.05</v>
          </cell>
          <cell r="E140" t="str">
            <v>m</v>
          </cell>
          <cell r="F140">
            <v>50</v>
          </cell>
          <cell r="G140">
            <v>3946</v>
          </cell>
          <cell r="I140">
            <v>3832</v>
          </cell>
          <cell r="K140">
            <v>0</v>
          </cell>
          <cell r="M140">
            <v>114</v>
          </cell>
          <cell r="N140" t="str">
            <v>잡재료비</v>
          </cell>
          <cell r="O140" t="str">
            <v>배선의 5%</v>
          </cell>
          <cell r="P140">
            <v>1</v>
          </cell>
          <cell r="Q140" t="str">
            <v>식</v>
          </cell>
          <cell r="W140">
            <v>0</v>
          </cell>
          <cell r="AM140">
            <v>1</v>
          </cell>
          <cell r="AN140">
            <v>1.2</v>
          </cell>
          <cell r="AO140">
            <v>1.2</v>
          </cell>
          <cell r="AP140" t="str">
            <v>저압케이블공</v>
          </cell>
          <cell r="AQ140">
            <v>5.3999999999999999E-2</v>
          </cell>
          <cell r="BB140" t="str">
            <v>전 7-10</v>
          </cell>
          <cell r="BC140">
            <v>1</v>
          </cell>
        </row>
        <row r="141">
          <cell r="B141" t="str">
            <v>케이블</v>
          </cell>
          <cell r="C141" t="str">
            <v>CVV-S 12C/1.25㎟</v>
          </cell>
          <cell r="D141">
            <v>1.05</v>
          </cell>
          <cell r="E141" t="str">
            <v>m</v>
          </cell>
          <cell r="F141">
            <v>50</v>
          </cell>
          <cell r="G141">
            <v>3946</v>
          </cell>
          <cell r="I141">
            <v>3832</v>
          </cell>
          <cell r="K141">
            <v>0</v>
          </cell>
          <cell r="M141">
            <v>114</v>
          </cell>
          <cell r="N141" t="str">
            <v>잡재료비</v>
          </cell>
          <cell r="O141" t="str">
            <v>배선의 5%</v>
          </cell>
          <cell r="P141">
            <v>1</v>
          </cell>
          <cell r="Q141" t="str">
            <v>식</v>
          </cell>
          <cell r="W141">
            <v>0</v>
          </cell>
          <cell r="AM141">
            <v>1</v>
          </cell>
          <cell r="AN141">
            <v>1.2</v>
          </cell>
          <cell r="AO141">
            <v>1.2</v>
          </cell>
          <cell r="AP141" t="str">
            <v>저압케이블공</v>
          </cell>
          <cell r="AQ141">
            <v>5.3999999999999999E-2</v>
          </cell>
          <cell r="BB141" t="str">
            <v>전 7-10</v>
          </cell>
          <cell r="BC141">
            <v>1</v>
          </cell>
        </row>
        <row r="142">
          <cell r="B142" t="str">
            <v>케이블</v>
          </cell>
          <cell r="C142" t="str">
            <v>CVV-S 15C/1.25㎟</v>
          </cell>
          <cell r="D142">
            <v>1.05</v>
          </cell>
          <cell r="E142" t="str">
            <v>m</v>
          </cell>
          <cell r="F142">
            <v>50</v>
          </cell>
          <cell r="G142">
            <v>5263</v>
          </cell>
          <cell r="I142">
            <v>5110</v>
          </cell>
          <cell r="K142">
            <v>0</v>
          </cell>
          <cell r="M142">
            <v>153</v>
          </cell>
          <cell r="N142" t="str">
            <v>잡재료비</v>
          </cell>
          <cell r="O142" t="str">
            <v>배선의 5%</v>
          </cell>
          <cell r="P142">
            <v>1</v>
          </cell>
          <cell r="Q142" t="str">
            <v>식</v>
          </cell>
          <cell r="W142">
            <v>0</v>
          </cell>
          <cell r="AM142">
            <v>1</v>
          </cell>
          <cell r="AN142">
            <v>1.2</v>
          </cell>
          <cell r="AO142">
            <v>1.2</v>
          </cell>
          <cell r="AP142" t="str">
            <v>저압케이블공</v>
          </cell>
          <cell r="AQ142">
            <v>7.1999999999999995E-2</v>
          </cell>
          <cell r="BB142" t="str">
            <v>전 7-10</v>
          </cell>
          <cell r="BC142">
            <v>1</v>
          </cell>
        </row>
        <row r="143">
          <cell r="B143" t="str">
            <v>케이블</v>
          </cell>
          <cell r="C143" t="str">
            <v>CVV-S 17C/1.25㎟</v>
          </cell>
          <cell r="D143">
            <v>1.05</v>
          </cell>
          <cell r="E143" t="str">
            <v>m</v>
          </cell>
          <cell r="F143">
            <v>50</v>
          </cell>
          <cell r="G143">
            <v>5263</v>
          </cell>
          <cell r="I143">
            <v>5110</v>
          </cell>
          <cell r="K143">
            <v>0</v>
          </cell>
          <cell r="M143">
            <v>153</v>
          </cell>
          <cell r="N143" t="str">
            <v>잡재료비</v>
          </cell>
          <cell r="O143" t="str">
            <v>배선의 5%</v>
          </cell>
          <cell r="P143">
            <v>1</v>
          </cell>
          <cell r="Q143" t="str">
            <v>식</v>
          </cell>
          <cell r="W143">
            <v>0</v>
          </cell>
          <cell r="AM143">
            <v>1</v>
          </cell>
          <cell r="AN143">
            <v>1.2</v>
          </cell>
          <cell r="AO143">
            <v>1.2</v>
          </cell>
          <cell r="AP143" t="str">
            <v>저압케이블공</v>
          </cell>
          <cell r="AQ143">
            <v>7.1999999999999995E-2</v>
          </cell>
          <cell r="BB143" t="str">
            <v>전 7-10</v>
          </cell>
          <cell r="BC143">
            <v>1</v>
          </cell>
        </row>
        <row r="144">
          <cell r="B144" t="str">
            <v>케이블</v>
          </cell>
          <cell r="C144" t="str">
            <v>CVV-S 20C/1.25㎟</v>
          </cell>
          <cell r="D144">
            <v>1.05</v>
          </cell>
          <cell r="E144" t="str">
            <v>m</v>
          </cell>
          <cell r="F144">
            <v>50</v>
          </cell>
          <cell r="G144">
            <v>5263</v>
          </cell>
          <cell r="I144">
            <v>5110</v>
          </cell>
          <cell r="K144">
            <v>0</v>
          </cell>
          <cell r="M144">
            <v>153</v>
          </cell>
          <cell r="N144" t="str">
            <v>잡재료비</v>
          </cell>
          <cell r="O144" t="str">
            <v>배선의 5%</v>
          </cell>
          <cell r="P144">
            <v>1</v>
          </cell>
          <cell r="Q144" t="str">
            <v>식</v>
          </cell>
          <cell r="W144">
            <v>0</v>
          </cell>
          <cell r="AM144">
            <v>1</v>
          </cell>
          <cell r="AN144">
            <v>1.2</v>
          </cell>
          <cell r="AO144">
            <v>1.2</v>
          </cell>
          <cell r="AP144" t="str">
            <v>저압케이블공</v>
          </cell>
          <cell r="AQ144">
            <v>7.1999999999999995E-2</v>
          </cell>
          <cell r="BB144" t="str">
            <v>전 7-10</v>
          </cell>
          <cell r="BC144">
            <v>1</v>
          </cell>
        </row>
        <row r="145">
          <cell r="B145" t="str">
            <v>케이블</v>
          </cell>
          <cell r="C145" t="str">
            <v>CVV-S 24C/1.25㎟</v>
          </cell>
          <cell r="D145">
            <v>1.05</v>
          </cell>
          <cell r="E145" t="str">
            <v>m</v>
          </cell>
          <cell r="F145">
            <v>50</v>
          </cell>
          <cell r="G145">
            <v>5263</v>
          </cell>
          <cell r="I145">
            <v>5110</v>
          </cell>
          <cell r="K145">
            <v>0</v>
          </cell>
          <cell r="M145">
            <v>153</v>
          </cell>
          <cell r="N145" t="str">
            <v>잡재료비</v>
          </cell>
          <cell r="O145" t="str">
            <v>배선의 5%</v>
          </cell>
          <cell r="P145">
            <v>1</v>
          </cell>
          <cell r="Q145" t="str">
            <v>식</v>
          </cell>
          <cell r="W145">
            <v>0</v>
          </cell>
          <cell r="AM145">
            <v>1</v>
          </cell>
          <cell r="AN145">
            <v>1.2</v>
          </cell>
          <cell r="AO145">
            <v>1.2</v>
          </cell>
          <cell r="AP145" t="str">
            <v>저압케이블공</v>
          </cell>
          <cell r="AQ145">
            <v>7.1999999999999995E-2</v>
          </cell>
          <cell r="BB145" t="str">
            <v>전 7-10</v>
          </cell>
          <cell r="BC145">
            <v>1</v>
          </cell>
        </row>
        <row r="146">
          <cell r="B146" t="str">
            <v>케이블</v>
          </cell>
          <cell r="C146" t="str">
            <v>CVV-S 30C/1.25㎟</v>
          </cell>
          <cell r="D146">
            <v>1.05</v>
          </cell>
          <cell r="E146" t="str">
            <v>m</v>
          </cell>
          <cell r="F146">
            <v>50</v>
          </cell>
          <cell r="G146">
            <v>7163</v>
          </cell>
          <cell r="I146">
            <v>6955</v>
          </cell>
          <cell r="K146">
            <v>0</v>
          </cell>
          <cell r="M146">
            <v>208</v>
          </cell>
          <cell r="N146" t="str">
            <v>잡재료비</v>
          </cell>
          <cell r="O146" t="str">
            <v>배선의 5%</v>
          </cell>
          <cell r="P146">
            <v>1</v>
          </cell>
          <cell r="Q146" t="str">
            <v>식</v>
          </cell>
          <cell r="W146">
            <v>0</v>
          </cell>
          <cell r="AM146">
            <v>1</v>
          </cell>
          <cell r="AN146">
            <v>1.2</v>
          </cell>
          <cell r="AO146">
            <v>1.2</v>
          </cell>
          <cell r="AP146" t="str">
            <v>저압케이블공</v>
          </cell>
          <cell r="AQ146">
            <v>9.8000000000000004E-2</v>
          </cell>
          <cell r="BB146" t="str">
            <v>전 7-10</v>
          </cell>
          <cell r="BC146">
            <v>1</v>
          </cell>
        </row>
        <row r="147">
          <cell r="B147" t="str">
            <v>케이블</v>
          </cell>
          <cell r="C147" t="str">
            <v>CVV-S 30C/3.5㎟</v>
          </cell>
          <cell r="D147">
            <v>1.05</v>
          </cell>
          <cell r="E147" t="str">
            <v>m</v>
          </cell>
          <cell r="F147">
            <v>50</v>
          </cell>
          <cell r="G147">
            <v>7163</v>
          </cell>
          <cell r="I147">
            <v>6955</v>
          </cell>
          <cell r="K147">
            <v>0</v>
          </cell>
          <cell r="M147">
            <v>208</v>
          </cell>
          <cell r="N147" t="str">
            <v>잡재료비</v>
          </cell>
          <cell r="O147" t="str">
            <v>배선의 5%</v>
          </cell>
          <cell r="P147">
            <v>1</v>
          </cell>
          <cell r="Q147" t="str">
            <v>식</v>
          </cell>
          <cell r="W147">
            <v>0</v>
          </cell>
          <cell r="AM147">
            <v>1</v>
          </cell>
          <cell r="AN147">
            <v>1.2</v>
          </cell>
          <cell r="AO147">
            <v>1.2</v>
          </cell>
          <cell r="AP147" t="str">
            <v>저압케이블공</v>
          </cell>
          <cell r="AQ147">
            <v>9.8000000000000004E-2</v>
          </cell>
          <cell r="BB147" t="str">
            <v>전 7-10</v>
          </cell>
          <cell r="BC147">
            <v>1</v>
          </cell>
        </row>
        <row r="148">
          <cell r="B148" t="str">
            <v>케이블</v>
          </cell>
          <cell r="C148" t="str">
            <v>CVV-SB 2C/2.0㎟</v>
          </cell>
          <cell r="D148">
            <v>1.05</v>
          </cell>
          <cell r="E148" t="str">
            <v>m</v>
          </cell>
          <cell r="F148">
            <v>50</v>
          </cell>
          <cell r="G148">
            <v>1022</v>
          </cell>
          <cell r="I148">
            <v>993</v>
          </cell>
          <cell r="K148">
            <v>0</v>
          </cell>
          <cell r="M148">
            <v>29</v>
          </cell>
          <cell r="N148" t="str">
            <v>잡재료비</v>
          </cell>
          <cell r="O148" t="str">
            <v>배선의 5%</v>
          </cell>
          <cell r="P148">
            <v>1</v>
          </cell>
          <cell r="Q148" t="str">
            <v>식</v>
          </cell>
          <cell r="W148">
            <v>0</v>
          </cell>
          <cell r="AM148">
            <v>1</v>
          </cell>
          <cell r="AN148">
            <v>1.2</v>
          </cell>
          <cell r="AO148">
            <v>1.2</v>
          </cell>
          <cell r="AP148" t="str">
            <v>저압케이블공</v>
          </cell>
          <cell r="AQ148">
            <v>1.4E-2</v>
          </cell>
          <cell r="BB148" t="str">
            <v>전 7-10</v>
          </cell>
          <cell r="BC148">
            <v>1</v>
          </cell>
        </row>
        <row r="149">
          <cell r="B149" t="str">
            <v>케이블</v>
          </cell>
          <cell r="C149" t="str">
            <v>CPEV 5P 0.65㎟</v>
          </cell>
          <cell r="D149">
            <v>1.05</v>
          </cell>
          <cell r="E149" t="str">
            <v>m</v>
          </cell>
          <cell r="F149">
            <v>50</v>
          </cell>
          <cell r="G149">
            <v>1041</v>
          </cell>
          <cell r="I149">
            <v>1011</v>
          </cell>
          <cell r="K149">
            <v>0</v>
          </cell>
          <cell r="M149">
            <v>30</v>
          </cell>
          <cell r="N149" t="str">
            <v>잡재료비</v>
          </cell>
          <cell r="O149" t="str">
            <v>배선의 5%</v>
          </cell>
          <cell r="P149">
            <v>1</v>
          </cell>
          <cell r="Q149" t="str">
            <v>식</v>
          </cell>
          <cell r="W149">
            <v>0</v>
          </cell>
          <cell r="AM149">
            <v>2</v>
          </cell>
          <cell r="AN149">
            <v>1</v>
          </cell>
          <cell r="AO149">
            <v>1</v>
          </cell>
          <cell r="AP149" t="str">
            <v>보통인부</v>
          </cell>
          <cell r="AQ149">
            <v>1.2E-2</v>
          </cell>
          <cell r="AR149" t="str">
            <v>통신케이블공</v>
          </cell>
          <cell r="AS149">
            <v>8.0000000000000002E-3</v>
          </cell>
          <cell r="BB149" t="str">
            <v>통 3-15</v>
          </cell>
          <cell r="BC149">
            <v>1</v>
          </cell>
        </row>
        <row r="150">
          <cell r="B150" t="str">
            <v>케이블</v>
          </cell>
          <cell r="C150" t="str">
            <v>CPEV 10P 0.65㎟</v>
          </cell>
          <cell r="D150">
            <v>1.05</v>
          </cell>
          <cell r="E150" t="str">
            <v>m</v>
          </cell>
          <cell r="F150">
            <v>50</v>
          </cell>
          <cell r="G150">
            <v>1041</v>
          </cell>
          <cell r="I150">
            <v>1011</v>
          </cell>
          <cell r="K150">
            <v>0</v>
          </cell>
          <cell r="M150">
            <v>30</v>
          </cell>
          <cell r="N150" t="str">
            <v>잡재료비</v>
          </cell>
          <cell r="O150" t="str">
            <v>배선의 5%</v>
          </cell>
          <cell r="P150">
            <v>1</v>
          </cell>
          <cell r="Q150" t="str">
            <v>식</v>
          </cell>
          <cell r="W150">
            <v>0</v>
          </cell>
          <cell r="AM150">
            <v>2</v>
          </cell>
          <cell r="AN150">
            <v>1</v>
          </cell>
          <cell r="AO150">
            <v>1</v>
          </cell>
          <cell r="AP150" t="str">
            <v>보통인부</v>
          </cell>
          <cell r="AQ150">
            <v>1.2E-2</v>
          </cell>
          <cell r="AR150" t="str">
            <v>통신케이블공</v>
          </cell>
          <cell r="AS150">
            <v>8.0000000000000002E-3</v>
          </cell>
          <cell r="BB150" t="str">
            <v>통 3-15</v>
          </cell>
          <cell r="BC150">
            <v>1</v>
          </cell>
        </row>
        <row r="151">
          <cell r="B151" t="str">
            <v>케이블</v>
          </cell>
          <cell r="C151" t="str">
            <v>CPEV 20P 0.65㎟</v>
          </cell>
          <cell r="D151">
            <v>1.05</v>
          </cell>
          <cell r="E151" t="str">
            <v>m</v>
          </cell>
          <cell r="F151">
            <v>50</v>
          </cell>
          <cell r="G151">
            <v>1153</v>
          </cell>
          <cell r="I151">
            <v>1120</v>
          </cell>
          <cell r="K151">
            <v>0</v>
          </cell>
          <cell r="M151">
            <v>33</v>
          </cell>
          <cell r="N151" t="str">
            <v>잡재료비</v>
          </cell>
          <cell r="O151" t="str">
            <v>배선의 5%</v>
          </cell>
          <cell r="P151">
            <v>1</v>
          </cell>
          <cell r="Q151" t="str">
            <v>식</v>
          </cell>
          <cell r="W151">
            <v>0</v>
          </cell>
          <cell r="AM151">
            <v>2</v>
          </cell>
          <cell r="AN151">
            <v>1</v>
          </cell>
          <cell r="AO151">
            <v>1</v>
          </cell>
          <cell r="AP151" t="str">
            <v>보통인부</v>
          </cell>
          <cell r="AQ151">
            <v>1.2999999999999999E-2</v>
          </cell>
          <cell r="AR151" t="str">
            <v>통신케이블공</v>
          </cell>
          <cell r="AS151">
            <v>8.9999999999999993E-3</v>
          </cell>
          <cell r="BB151" t="str">
            <v>통 3-15</v>
          </cell>
          <cell r="BC151">
            <v>1</v>
          </cell>
        </row>
        <row r="152">
          <cell r="B152" t="str">
            <v>케이블</v>
          </cell>
          <cell r="C152" t="str">
            <v>CPEV 30P 0.65㎟</v>
          </cell>
          <cell r="D152">
            <v>1.05</v>
          </cell>
          <cell r="E152" t="str">
            <v>m</v>
          </cell>
          <cell r="F152">
            <v>50</v>
          </cell>
          <cell r="G152">
            <v>1379</v>
          </cell>
          <cell r="I152">
            <v>1339</v>
          </cell>
          <cell r="K152">
            <v>0</v>
          </cell>
          <cell r="M152">
            <v>40</v>
          </cell>
          <cell r="N152" t="str">
            <v>잡재료비</v>
          </cell>
          <cell r="O152" t="str">
            <v>배선의 5%</v>
          </cell>
          <cell r="P152">
            <v>1</v>
          </cell>
          <cell r="Q152" t="str">
            <v>식</v>
          </cell>
          <cell r="W152">
            <v>0</v>
          </cell>
          <cell r="AM152">
            <v>2</v>
          </cell>
          <cell r="AN152">
            <v>1</v>
          </cell>
          <cell r="AO152">
            <v>1</v>
          </cell>
          <cell r="AP152" t="str">
            <v>보통인부</v>
          </cell>
          <cell r="AQ152">
            <v>1.4999999999999999E-2</v>
          </cell>
          <cell r="AR152" t="str">
            <v>통신케이블공</v>
          </cell>
          <cell r="AS152">
            <v>1.0999999999999999E-2</v>
          </cell>
          <cell r="BB152" t="str">
            <v>통 3-15</v>
          </cell>
          <cell r="BC152">
            <v>1</v>
          </cell>
        </row>
        <row r="153">
          <cell r="B153" t="str">
            <v>케이블</v>
          </cell>
          <cell r="C153" t="str">
            <v>CPEV 50P 0.65㎟</v>
          </cell>
          <cell r="D153">
            <v>1.05</v>
          </cell>
          <cell r="E153" t="str">
            <v>m</v>
          </cell>
          <cell r="F153">
            <v>50</v>
          </cell>
          <cell r="G153">
            <v>1379</v>
          </cell>
          <cell r="I153">
            <v>1339</v>
          </cell>
          <cell r="K153">
            <v>0</v>
          </cell>
          <cell r="M153">
            <v>40</v>
          </cell>
          <cell r="N153" t="str">
            <v>잡재료비</v>
          </cell>
          <cell r="O153" t="str">
            <v>배선의 5%</v>
          </cell>
          <cell r="P153">
            <v>1</v>
          </cell>
          <cell r="Q153" t="str">
            <v>식</v>
          </cell>
          <cell r="W153">
            <v>0</v>
          </cell>
          <cell r="AM153">
            <v>2</v>
          </cell>
          <cell r="AN153">
            <v>1</v>
          </cell>
          <cell r="AO153">
            <v>1</v>
          </cell>
          <cell r="AP153" t="str">
            <v>보통인부</v>
          </cell>
          <cell r="AQ153">
            <v>1.4999999999999999E-2</v>
          </cell>
          <cell r="AR153" t="str">
            <v>통신케이블공</v>
          </cell>
          <cell r="AS153">
            <v>1.0999999999999999E-2</v>
          </cell>
          <cell r="BB153" t="str">
            <v>통 3-15</v>
          </cell>
          <cell r="BC153">
            <v>1</v>
          </cell>
        </row>
        <row r="154">
          <cell r="B154" t="str">
            <v>케이블</v>
          </cell>
          <cell r="C154" t="str">
            <v>CPEV 100P 0.65㎟</v>
          </cell>
          <cell r="D154">
            <v>1.05</v>
          </cell>
          <cell r="E154" t="str">
            <v>m</v>
          </cell>
          <cell r="F154">
            <v>50</v>
          </cell>
          <cell r="G154">
            <v>1583</v>
          </cell>
          <cell r="I154">
            <v>1537</v>
          </cell>
          <cell r="K154">
            <v>0</v>
          </cell>
          <cell r="M154">
            <v>46</v>
          </cell>
          <cell r="N154" t="str">
            <v>잡재료비</v>
          </cell>
          <cell r="O154" t="str">
            <v>배선의 5%</v>
          </cell>
          <cell r="P154">
            <v>1</v>
          </cell>
          <cell r="Q154" t="str">
            <v>식</v>
          </cell>
          <cell r="W154">
            <v>0</v>
          </cell>
          <cell r="AM154">
            <v>2</v>
          </cell>
          <cell r="AN154">
            <v>1</v>
          </cell>
          <cell r="AO154">
            <v>1</v>
          </cell>
          <cell r="AP154" t="str">
            <v>보통인부</v>
          </cell>
          <cell r="AQ154">
            <v>1.7500000000000002E-2</v>
          </cell>
          <cell r="AR154" t="str">
            <v>통신케이블공</v>
          </cell>
          <cell r="AS154">
            <v>1.2500000000000001E-2</v>
          </cell>
          <cell r="BB154" t="str">
            <v>통 3-15</v>
          </cell>
          <cell r="BC154">
            <v>1</v>
          </cell>
        </row>
        <row r="155">
          <cell r="B155" t="str">
            <v>케이블</v>
          </cell>
          <cell r="C155" t="str">
            <v>ECX 5C-2V</v>
          </cell>
          <cell r="D155">
            <v>1.05</v>
          </cell>
          <cell r="E155" t="str">
            <v>m</v>
          </cell>
          <cell r="F155">
            <v>50</v>
          </cell>
          <cell r="G155">
            <v>1199</v>
          </cell>
          <cell r="I155">
            <v>1165</v>
          </cell>
          <cell r="K155">
            <v>0</v>
          </cell>
          <cell r="M155">
            <v>34</v>
          </cell>
          <cell r="N155" t="str">
            <v>잡재료비</v>
          </cell>
          <cell r="O155" t="str">
            <v>배선의 5%</v>
          </cell>
          <cell r="P155">
            <v>1</v>
          </cell>
          <cell r="Q155" t="str">
            <v>식</v>
          </cell>
          <cell r="W155">
            <v>0</v>
          </cell>
          <cell r="AM155">
            <v>1</v>
          </cell>
          <cell r="AN155">
            <v>1</v>
          </cell>
          <cell r="AO155">
            <v>1</v>
          </cell>
          <cell r="AP155" t="str">
            <v>통신설비공</v>
          </cell>
          <cell r="AQ155">
            <v>1.7999999999999999E-2</v>
          </cell>
          <cell r="BB155" t="str">
            <v>통 5-89</v>
          </cell>
          <cell r="BC155">
            <v>1</v>
          </cell>
        </row>
        <row r="156">
          <cell r="B156" t="str">
            <v>케이블</v>
          </cell>
          <cell r="C156" t="str">
            <v>ECX 7C-2V</v>
          </cell>
          <cell r="D156">
            <v>1.05</v>
          </cell>
          <cell r="E156" t="str">
            <v>m</v>
          </cell>
          <cell r="F156">
            <v>50</v>
          </cell>
          <cell r="G156">
            <v>1466</v>
          </cell>
          <cell r="I156">
            <v>1424</v>
          </cell>
          <cell r="K156">
            <v>0</v>
          </cell>
          <cell r="M156">
            <v>42</v>
          </cell>
          <cell r="N156" t="str">
            <v>잡재료비</v>
          </cell>
          <cell r="O156" t="str">
            <v>배선의 5%</v>
          </cell>
          <cell r="P156">
            <v>1</v>
          </cell>
          <cell r="Q156" t="str">
            <v>식</v>
          </cell>
          <cell r="W156">
            <v>0</v>
          </cell>
          <cell r="AM156">
            <v>1</v>
          </cell>
          <cell r="AN156">
            <v>1</v>
          </cell>
          <cell r="AO156">
            <v>1</v>
          </cell>
          <cell r="AP156" t="str">
            <v>통신설비공</v>
          </cell>
          <cell r="AQ156">
            <v>2.1999999999999999E-2</v>
          </cell>
          <cell r="BB156" t="str">
            <v>통 5-89</v>
          </cell>
          <cell r="BC156">
            <v>1</v>
          </cell>
        </row>
        <row r="157">
          <cell r="A157">
            <v>53</v>
          </cell>
          <cell r="B157" t="str">
            <v>전선관</v>
          </cell>
          <cell r="C157" t="str">
            <v>ST 16C</v>
          </cell>
          <cell r="D157">
            <v>1.1000000000000001</v>
          </cell>
          <cell r="E157" t="str">
            <v>m</v>
          </cell>
          <cell r="F157">
            <v>30</v>
          </cell>
          <cell r="G157">
            <v>4971</v>
          </cell>
          <cell r="I157">
            <v>3832</v>
          </cell>
          <cell r="J157">
            <v>932</v>
          </cell>
          <cell r="K157">
            <v>1025</v>
          </cell>
          <cell r="M157">
            <v>114</v>
          </cell>
          <cell r="N157" t="str">
            <v>전선관부속자재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153</v>
          </cell>
          <cell r="Z157" t="str">
            <v>잡재료비</v>
          </cell>
          <cell r="AA157" t="str">
            <v>배관의 5%</v>
          </cell>
          <cell r="AB157">
            <v>1</v>
          </cell>
          <cell r="AC157" t="str">
            <v>식</v>
          </cell>
          <cell r="AI157">
            <v>51</v>
          </cell>
          <cell r="AM157">
            <v>1</v>
          </cell>
          <cell r="AN157">
            <v>1</v>
          </cell>
          <cell r="AO157">
            <v>1</v>
          </cell>
          <cell r="AP157" t="str">
            <v>내선전공</v>
          </cell>
          <cell r="AQ157">
            <v>0.08</v>
          </cell>
          <cell r="BB157" t="str">
            <v>전 7-1</v>
          </cell>
          <cell r="BC157">
            <v>1</v>
          </cell>
        </row>
        <row r="158">
          <cell r="A158">
            <v>54</v>
          </cell>
          <cell r="B158" t="str">
            <v>전선관</v>
          </cell>
          <cell r="C158" t="str">
            <v>ST 22C</v>
          </cell>
          <cell r="D158">
            <v>1.1000000000000001</v>
          </cell>
          <cell r="E158" t="str">
            <v>m</v>
          </cell>
          <cell r="F158">
            <v>30</v>
          </cell>
          <cell r="G158">
            <v>6739</v>
          </cell>
          <cell r="I158">
            <v>5270</v>
          </cell>
          <cell r="J158">
            <v>1192</v>
          </cell>
          <cell r="K158">
            <v>1311</v>
          </cell>
          <cell r="M158">
            <v>158</v>
          </cell>
          <cell r="N158" t="str">
            <v>전선관부속자재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196</v>
          </cell>
          <cell r="Z158" t="str">
            <v>잡재료비</v>
          </cell>
          <cell r="AA158" t="str">
            <v>배관의 5%</v>
          </cell>
          <cell r="AB158">
            <v>1</v>
          </cell>
          <cell r="AC158" t="str">
            <v>식</v>
          </cell>
          <cell r="AI158">
            <v>65</v>
          </cell>
          <cell r="AM158">
            <v>1</v>
          </cell>
          <cell r="AN158">
            <v>1</v>
          </cell>
          <cell r="AO158">
            <v>1</v>
          </cell>
          <cell r="AP158" t="str">
            <v>내선전공</v>
          </cell>
          <cell r="AQ158">
            <v>0.11</v>
          </cell>
          <cell r="BB158" t="str">
            <v>전 7-1</v>
          </cell>
          <cell r="BC158">
            <v>1</v>
          </cell>
        </row>
        <row r="159">
          <cell r="A159">
            <v>55</v>
          </cell>
          <cell r="B159" t="str">
            <v>전선관</v>
          </cell>
          <cell r="C159" t="str">
            <v>ST 28C</v>
          </cell>
          <cell r="D159">
            <v>1.1000000000000001</v>
          </cell>
          <cell r="E159" t="str">
            <v>m</v>
          </cell>
          <cell r="F159">
            <v>30</v>
          </cell>
          <cell r="G159">
            <v>8630</v>
          </cell>
          <cell r="I159">
            <v>6707</v>
          </cell>
          <cell r="J159">
            <v>1566</v>
          </cell>
          <cell r="K159">
            <v>1722</v>
          </cell>
          <cell r="M159">
            <v>201</v>
          </cell>
          <cell r="N159" t="str">
            <v>전선관부속자재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258</v>
          </cell>
          <cell r="Z159" t="str">
            <v>잡재료비</v>
          </cell>
          <cell r="AA159" t="str">
            <v>배관의 5%</v>
          </cell>
          <cell r="AB159">
            <v>1</v>
          </cell>
          <cell r="AC159" t="str">
            <v>식</v>
          </cell>
          <cell r="AI159">
            <v>86</v>
          </cell>
          <cell r="AM159">
            <v>1</v>
          </cell>
          <cell r="AN159">
            <v>1</v>
          </cell>
          <cell r="AO159">
            <v>1</v>
          </cell>
          <cell r="AP159" t="str">
            <v>내선전공</v>
          </cell>
          <cell r="AQ159">
            <v>0.14000000000000001</v>
          </cell>
          <cell r="BB159" t="str">
            <v>전 7-1</v>
          </cell>
          <cell r="BC159">
            <v>1</v>
          </cell>
        </row>
        <row r="160">
          <cell r="A160">
            <v>56</v>
          </cell>
          <cell r="B160" t="str">
            <v>전선관</v>
          </cell>
          <cell r="C160" t="str">
            <v>ST 36C</v>
          </cell>
          <cell r="D160">
            <v>1.1000000000000001</v>
          </cell>
          <cell r="E160" t="str">
            <v>m</v>
          </cell>
          <cell r="F160">
            <v>30</v>
          </cell>
          <cell r="G160">
            <v>11982</v>
          </cell>
          <cell r="I160">
            <v>9582</v>
          </cell>
          <cell r="J160">
            <v>1921</v>
          </cell>
          <cell r="K160">
            <v>2113</v>
          </cell>
          <cell r="M160">
            <v>287</v>
          </cell>
          <cell r="N160" t="str">
            <v>전선관부속자재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316</v>
          </cell>
          <cell r="Z160" t="str">
            <v>잡재료비</v>
          </cell>
          <cell r="AA160" t="str">
            <v>배관의 5%</v>
          </cell>
          <cell r="AB160">
            <v>1</v>
          </cell>
          <cell r="AC160" t="str">
            <v>식</v>
          </cell>
          <cell r="AI160">
            <v>105</v>
          </cell>
          <cell r="AM160">
            <v>1</v>
          </cell>
          <cell r="AN160">
            <v>1</v>
          </cell>
          <cell r="AO160">
            <v>1</v>
          </cell>
          <cell r="AP160" t="str">
            <v>내선전공</v>
          </cell>
          <cell r="AQ160">
            <v>0.2</v>
          </cell>
          <cell r="BB160" t="str">
            <v>전 7-1</v>
          </cell>
          <cell r="BC160">
            <v>1</v>
          </cell>
        </row>
        <row r="161">
          <cell r="A161">
            <v>57</v>
          </cell>
          <cell r="B161" t="str">
            <v>전선관</v>
          </cell>
          <cell r="C161" t="str">
            <v>ST 42C</v>
          </cell>
          <cell r="D161">
            <v>1.1000000000000001</v>
          </cell>
          <cell r="E161" t="str">
            <v>m</v>
          </cell>
          <cell r="F161">
            <v>30</v>
          </cell>
          <cell r="G161">
            <v>14782</v>
          </cell>
          <cell r="I161">
            <v>11977</v>
          </cell>
          <cell r="J161">
            <v>2224</v>
          </cell>
          <cell r="K161">
            <v>2446</v>
          </cell>
          <cell r="M161">
            <v>359</v>
          </cell>
          <cell r="N161" t="str">
            <v>전선관부속자재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366</v>
          </cell>
          <cell r="Z161" t="str">
            <v>잡재료비</v>
          </cell>
          <cell r="AA161" t="str">
            <v>배관의 5%</v>
          </cell>
          <cell r="AB161">
            <v>1</v>
          </cell>
          <cell r="AC161" t="str">
            <v>식</v>
          </cell>
          <cell r="AI161">
            <v>122</v>
          </cell>
          <cell r="AM161">
            <v>1</v>
          </cell>
          <cell r="AN161">
            <v>1</v>
          </cell>
          <cell r="AO161">
            <v>1</v>
          </cell>
          <cell r="AP161" t="str">
            <v>내선전공</v>
          </cell>
          <cell r="AQ161">
            <v>0.25</v>
          </cell>
          <cell r="BB161" t="str">
            <v>전 7-1</v>
          </cell>
          <cell r="BC161">
            <v>1</v>
          </cell>
        </row>
        <row r="162">
          <cell r="A162">
            <v>58</v>
          </cell>
          <cell r="B162" t="str">
            <v>전선관</v>
          </cell>
          <cell r="C162" t="str">
            <v>ST 54C</v>
          </cell>
          <cell r="D162">
            <v>1.1000000000000001</v>
          </cell>
          <cell r="E162" t="str">
            <v>m</v>
          </cell>
          <cell r="F162">
            <v>30</v>
          </cell>
          <cell r="G162">
            <v>20191</v>
          </cell>
          <cell r="I162">
            <v>16289</v>
          </cell>
          <cell r="J162">
            <v>3104</v>
          </cell>
          <cell r="K162">
            <v>3414</v>
          </cell>
          <cell r="M162">
            <v>488</v>
          </cell>
          <cell r="N162" t="str">
            <v>전선관부속자재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512</v>
          </cell>
          <cell r="Z162" t="str">
            <v>잡재료비</v>
          </cell>
          <cell r="AA162" t="str">
            <v>배관의 5%</v>
          </cell>
          <cell r="AB162">
            <v>1</v>
          </cell>
          <cell r="AC162" t="str">
            <v>식</v>
          </cell>
          <cell r="AI162">
            <v>170</v>
          </cell>
          <cell r="AM162">
            <v>1</v>
          </cell>
          <cell r="AN162">
            <v>1</v>
          </cell>
          <cell r="AO162">
            <v>1</v>
          </cell>
          <cell r="AP162" t="str">
            <v>내선전공</v>
          </cell>
          <cell r="AQ162">
            <v>0.34</v>
          </cell>
          <cell r="BB162" t="str">
            <v>전 7-1</v>
          </cell>
          <cell r="BC162">
            <v>1</v>
          </cell>
        </row>
        <row r="163">
          <cell r="A163">
            <v>59</v>
          </cell>
          <cell r="B163" t="str">
            <v>전선관</v>
          </cell>
          <cell r="C163" t="str">
            <v>ST 70C</v>
          </cell>
          <cell r="D163">
            <v>1.1000000000000001</v>
          </cell>
          <cell r="E163" t="str">
            <v>m</v>
          </cell>
          <cell r="F163">
            <v>30</v>
          </cell>
          <cell r="G163">
            <v>26057</v>
          </cell>
          <cell r="I163">
            <v>21080</v>
          </cell>
          <cell r="J163">
            <v>3950</v>
          </cell>
          <cell r="K163">
            <v>4345</v>
          </cell>
          <cell r="M163">
            <v>632</v>
          </cell>
          <cell r="N163" t="str">
            <v>전선관부속자재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651</v>
          </cell>
          <cell r="Z163" t="str">
            <v>잡재료비</v>
          </cell>
          <cell r="AA163" t="str">
            <v>배관의 5%</v>
          </cell>
          <cell r="AB163">
            <v>1</v>
          </cell>
          <cell r="AC163" t="str">
            <v>식</v>
          </cell>
          <cell r="AI163">
            <v>217</v>
          </cell>
          <cell r="AM163">
            <v>1</v>
          </cell>
          <cell r="AN163">
            <v>1</v>
          </cell>
          <cell r="AO163">
            <v>1</v>
          </cell>
          <cell r="AP163" t="str">
            <v>내선전공</v>
          </cell>
          <cell r="AQ163">
            <v>0.44</v>
          </cell>
          <cell r="BB163" t="str">
            <v>전 7-1</v>
          </cell>
          <cell r="BC163">
            <v>1</v>
          </cell>
        </row>
        <row r="164">
          <cell r="B164" t="str">
            <v>전선관</v>
          </cell>
          <cell r="C164" t="str">
            <v>ST 82C</v>
          </cell>
          <cell r="D164">
            <v>1.1000000000000001</v>
          </cell>
          <cell r="E164" t="str">
            <v>m</v>
          </cell>
          <cell r="F164">
            <v>30</v>
          </cell>
          <cell r="G164">
            <v>26647</v>
          </cell>
          <cell r="I164">
            <v>25871</v>
          </cell>
          <cell r="K164">
            <v>0</v>
          </cell>
          <cell r="M164">
            <v>776</v>
          </cell>
          <cell r="N164" t="str">
            <v>전선관부속자재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0</v>
          </cell>
          <cell r="Z164" t="str">
            <v>잡재료비</v>
          </cell>
          <cell r="AA164" t="str">
            <v>배관의 5%</v>
          </cell>
          <cell r="AB164">
            <v>1</v>
          </cell>
          <cell r="AC164" t="str">
            <v>식</v>
          </cell>
          <cell r="AI164">
            <v>0</v>
          </cell>
          <cell r="AM164">
            <v>1</v>
          </cell>
          <cell r="AN164">
            <v>1</v>
          </cell>
          <cell r="AO164">
            <v>1</v>
          </cell>
          <cell r="AP164" t="str">
            <v>내선전공</v>
          </cell>
          <cell r="AQ164">
            <v>0.54</v>
          </cell>
          <cell r="BB164" t="str">
            <v>전 7-1</v>
          </cell>
          <cell r="BC164">
            <v>1</v>
          </cell>
        </row>
        <row r="165">
          <cell r="A165">
            <v>60</v>
          </cell>
          <cell r="B165" t="str">
            <v>전선관</v>
          </cell>
          <cell r="C165" t="str">
            <v>ST 104C</v>
          </cell>
          <cell r="D165">
            <v>1.1000000000000001</v>
          </cell>
          <cell r="E165" t="str">
            <v>m</v>
          </cell>
          <cell r="F165">
            <v>30</v>
          </cell>
          <cell r="G165">
            <v>42825</v>
          </cell>
          <cell r="I165">
            <v>34016</v>
          </cell>
          <cell r="J165">
            <v>7081</v>
          </cell>
          <cell r="K165">
            <v>7789</v>
          </cell>
          <cell r="M165">
            <v>1020</v>
          </cell>
          <cell r="N165" t="str">
            <v>전선관부속자재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1168</v>
          </cell>
          <cell r="Z165" t="str">
            <v>잡재료비</v>
          </cell>
          <cell r="AA165" t="str">
            <v>배관의 5%</v>
          </cell>
          <cell r="AB165">
            <v>1</v>
          </cell>
          <cell r="AC165" t="str">
            <v>식</v>
          </cell>
          <cell r="AI165">
            <v>389</v>
          </cell>
          <cell r="AM165">
            <v>1</v>
          </cell>
          <cell r="AN165">
            <v>1</v>
          </cell>
          <cell r="AO165">
            <v>1</v>
          </cell>
          <cell r="AP165" t="str">
            <v>내선전공</v>
          </cell>
          <cell r="AQ165">
            <v>0.71</v>
          </cell>
          <cell r="BB165" t="str">
            <v>전 7-1</v>
          </cell>
          <cell r="BC165">
            <v>1</v>
          </cell>
        </row>
        <row r="166">
          <cell r="A166">
            <v>61</v>
          </cell>
          <cell r="B166" t="str">
            <v>가요전선관</v>
          </cell>
          <cell r="C166" t="str">
            <v>1종 방수 16C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3836</v>
          </cell>
          <cell r="I166">
            <v>2347</v>
          </cell>
          <cell r="J166">
            <v>1290</v>
          </cell>
          <cell r="K166">
            <v>1419</v>
          </cell>
          <cell r="M166">
            <v>70</v>
          </cell>
          <cell r="N166" t="str">
            <v>전선관부속자재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212</v>
          </cell>
          <cell r="Z166" t="str">
            <v>잡재료비</v>
          </cell>
          <cell r="AA166" t="str">
            <v>배관의 5%</v>
          </cell>
          <cell r="AB166">
            <v>1</v>
          </cell>
          <cell r="AC166" t="str">
            <v>식</v>
          </cell>
          <cell r="AI166">
            <v>70</v>
          </cell>
          <cell r="AM166">
            <v>1</v>
          </cell>
          <cell r="AN166">
            <v>1</v>
          </cell>
          <cell r="AO166">
            <v>1</v>
          </cell>
          <cell r="AP166" t="str">
            <v>내선전공</v>
          </cell>
          <cell r="AQ166">
            <v>4.9000000000000002E-2</v>
          </cell>
          <cell r="BB166" t="str">
            <v>전 7-1</v>
          </cell>
          <cell r="BC166">
            <v>1</v>
          </cell>
        </row>
        <row r="167">
          <cell r="A167">
            <v>62</v>
          </cell>
          <cell r="B167" t="str">
            <v>가요전선관</v>
          </cell>
          <cell r="C167" t="str">
            <v>1종 방수 22C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4824</v>
          </cell>
          <cell r="I167">
            <v>3018</v>
          </cell>
          <cell r="J167">
            <v>1560</v>
          </cell>
          <cell r="K167">
            <v>1716</v>
          </cell>
          <cell r="M167">
            <v>90</v>
          </cell>
          <cell r="N167" t="str">
            <v>전선관부속자재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257</v>
          </cell>
          <cell r="Z167" t="str">
            <v>잡재료비</v>
          </cell>
          <cell r="AA167" t="str">
            <v>배관의 5%</v>
          </cell>
          <cell r="AB167">
            <v>1</v>
          </cell>
          <cell r="AC167" t="str">
            <v>식</v>
          </cell>
          <cell r="AI167">
            <v>85</v>
          </cell>
          <cell r="AM167">
            <v>1</v>
          </cell>
          <cell r="AN167">
            <v>1</v>
          </cell>
          <cell r="AO167">
            <v>1</v>
          </cell>
          <cell r="AP167" t="str">
            <v>내선전공</v>
          </cell>
          <cell r="AQ167">
            <v>6.3E-2</v>
          </cell>
          <cell r="BB167" t="str">
            <v>전 7-1</v>
          </cell>
          <cell r="BC167">
            <v>1</v>
          </cell>
        </row>
        <row r="168">
          <cell r="A168">
            <v>63</v>
          </cell>
          <cell r="B168" t="str">
            <v>가요전선관</v>
          </cell>
          <cell r="C168" t="str">
            <v>1종 방수 28C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5845</v>
          </cell>
          <cell r="I168">
            <v>3689</v>
          </cell>
          <cell r="J168">
            <v>1860</v>
          </cell>
          <cell r="K168">
            <v>2046</v>
          </cell>
          <cell r="M168">
            <v>110</v>
          </cell>
          <cell r="N168" t="str">
            <v>전선관부속자재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306</v>
          </cell>
          <cell r="Z168" t="str">
            <v>잡재료비</v>
          </cell>
          <cell r="AA168" t="str">
            <v>배관의 5%</v>
          </cell>
          <cell r="AB168">
            <v>1</v>
          </cell>
          <cell r="AC168" t="str">
            <v>식</v>
          </cell>
          <cell r="AI168">
            <v>102</v>
          </cell>
          <cell r="AM168">
            <v>1</v>
          </cell>
          <cell r="AN168">
            <v>1</v>
          </cell>
          <cell r="AO168">
            <v>1</v>
          </cell>
          <cell r="AP168" t="str">
            <v>내선전공</v>
          </cell>
          <cell r="AQ168">
            <v>7.6999999999999999E-2</v>
          </cell>
          <cell r="BB168" t="str">
            <v>전 7-1</v>
          </cell>
          <cell r="BC168">
            <v>1</v>
          </cell>
        </row>
        <row r="169">
          <cell r="B169" t="str">
            <v>가요전선관</v>
          </cell>
          <cell r="C169" t="str">
            <v>1종 방수 36C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4489</v>
          </cell>
          <cell r="I169">
            <v>4359</v>
          </cell>
          <cell r="K169">
            <v>0</v>
          </cell>
          <cell r="M169">
            <v>130</v>
          </cell>
          <cell r="N169" t="str">
            <v>전선관부속자재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0</v>
          </cell>
          <cell r="Z169" t="str">
            <v>잡재료비</v>
          </cell>
          <cell r="AA169" t="str">
            <v>배관의 5%</v>
          </cell>
          <cell r="AB169">
            <v>1</v>
          </cell>
          <cell r="AC169" t="str">
            <v>식</v>
          </cell>
          <cell r="AI169">
            <v>0</v>
          </cell>
          <cell r="AM169">
            <v>1</v>
          </cell>
          <cell r="AN169">
            <v>1</v>
          </cell>
          <cell r="AO169">
            <v>1</v>
          </cell>
          <cell r="AP169" t="str">
            <v>내선전공</v>
          </cell>
          <cell r="AQ169">
            <v>9.0999999999999998E-2</v>
          </cell>
          <cell r="BB169" t="str">
            <v>전 7-1</v>
          </cell>
          <cell r="BC169">
            <v>1</v>
          </cell>
        </row>
        <row r="170">
          <cell r="B170" t="str">
            <v>가요전선관</v>
          </cell>
          <cell r="C170" t="str">
            <v>1종 방수 42C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6414</v>
          </cell>
          <cell r="I170">
            <v>6228</v>
          </cell>
          <cell r="K170">
            <v>0</v>
          </cell>
          <cell r="M170">
            <v>186</v>
          </cell>
          <cell r="N170" t="str">
            <v>전선관부속자재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0</v>
          </cell>
          <cell r="Z170" t="str">
            <v>잡재료비</v>
          </cell>
          <cell r="AA170" t="str">
            <v>배관의 5%</v>
          </cell>
          <cell r="AB170">
            <v>1</v>
          </cell>
          <cell r="AC170" t="str">
            <v>식</v>
          </cell>
          <cell r="AI170">
            <v>0</v>
          </cell>
          <cell r="AM170">
            <v>1</v>
          </cell>
          <cell r="AN170">
            <v>1</v>
          </cell>
          <cell r="AO170">
            <v>1</v>
          </cell>
          <cell r="AP170" t="str">
            <v>내선전공</v>
          </cell>
          <cell r="AQ170">
            <v>0.13</v>
          </cell>
          <cell r="BB170" t="str">
            <v>전 7-1</v>
          </cell>
          <cell r="BC170">
            <v>1</v>
          </cell>
        </row>
        <row r="171">
          <cell r="B171" t="str">
            <v>가요전선관</v>
          </cell>
          <cell r="C171" t="str">
            <v>1종 방수 54C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7401</v>
          </cell>
          <cell r="I171">
            <v>7186</v>
          </cell>
          <cell r="K171">
            <v>0</v>
          </cell>
          <cell r="M171">
            <v>215</v>
          </cell>
          <cell r="N171" t="str">
            <v>전선관부속자재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0</v>
          </cell>
          <cell r="Z171" t="str">
            <v>잡재료비</v>
          </cell>
          <cell r="AA171" t="str">
            <v>배관의 5%</v>
          </cell>
          <cell r="AB171">
            <v>1</v>
          </cell>
          <cell r="AC171" t="str">
            <v>식</v>
          </cell>
          <cell r="AI171">
            <v>0</v>
          </cell>
          <cell r="AM171">
            <v>1</v>
          </cell>
          <cell r="AN171">
            <v>1</v>
          </cell>
          <cell r="AO171">
            <v>1</v>
          </cell>
          <cell r="AP171" t="str">
            <v>내선전공</v>
          </cell>
          <cell r="AQ171">
            <v>0.15</v>
          </cell>
          <cell r="BB171" t="str">
            <v>전 7-1</v>
          </cell>
          <cell r="BC171">
            <v>1</v>
          </cell>
        </row>
        <row r="172">
          <cell r="A172">
            <v>64</v>
          </cell>
          <cell r="B172" t="str">
            <v>가요전선관</v>
          </cell>
          <cell r="C172" t="str">
            <v>1종 방수 70C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22053</v>
          </cell>
          <cell r="I172">
            <v>7186</v>
          </cell>
          <cell r="J172">
            <v>13320</v>
          </cell>
          <cell r="K172">
            <v>14652</v>
          </cell>
          <cell r="M172">
            <v>215</v>
          </cell>
          <cell r="N172" t="str">
            <v>전선관부속자재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2197</v>
          </cell>
          <cell r="Z172" t="str">
            <v>잡재료비</v>
          </cell>
          <cell r="AA172" t="str">
            <v>배관의 5%</v>
          </cell>
          <cell r="AB172">
            <v>1</v>
          </cell>
          <cell r="AC172" t="str">
            <v>식</v>
          </cell>
          <cell r="AI172">
            <v>732</v>
          </cell>
          <cell r="AM172">
            <v>1</v>
          </cell>
          <cell r="AN172">
            <v>1</v>
          </cell>
          <cell r="AO172">
            <v>1</v>
          </cell>
          <cell r="AP172" t="str">
            <v>내선전공</v>
          </cell>
          <cell r="AQ172">
            <v>0.15</v>
          </cell>
          <cell r="BB172" t="str">
            <v>전 7-1</v>
          </cell>
          <cell r="BC172">
            <v>1</v>
          </cell>
        </row>
        <row r="173">
          <cell r="B173" t="str">
            <v>가요전선관</v>
          </cell>
          <cell r="C173" t="str">
            <v>1종 방수 82C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7401</v>
          </cell>
          <cell r="I173">
            <v>7186</v>
          </cell>
          <cell r="K173">
            <v>0</v>
          </cell>
          <cell r="M173">
            <v>215</v>
          </cell>
          <cell r="N173" t="str">
            <v>전선관부속자재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0</v>
          </cell>
          <cell r="Z173" t="str">
            <v>잡재료비</v>
          </cell>
          <cell r="AA173" t="str">
            <v>배관의 5%</v>
          </cell>
          <cell r="AB173">
            <v>1</v>
          </cell>
          <cell r="AC173" t="str">
            <v>식</v>
          </cell>
          <cell r="AI173">
            <v>0</v>
          </cell>
          <cell r="AM173">
            <v>1</v>
          </cell>
          <cell r="AN173">
            <v>1</v>
          </cell>
          <cell r="AO173">
            <v>1</v>
          </cell>
          <cell r="AP173" t="str">
            <v>내선전공</v>
          </cell>
          <cell r="AQ173">
            <v>0.15</v>
          </cell>
          <cell r="BB173" t="str">
            <v>전 7-1</v>
          </cell>
          <cell r="BC173">
            <v>1</v>
          </cell>
        </row>
        <row r="174">
          <cell r="A174">
            <v>65</v>
          </cell>
          <cell r="B174" t="str">
            <v>가요전선관</v>
          </cell>
          <cell r="C174" t="str">
            <v>1종 방수 104C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36353</v>
          </cell>
          <cell r="I174">
            <v>7186</v>
          </cell>
          <cell r="J174">
            <v>26320</v>
          </cell>
          <cell r="K174">
            <v>28952</v>
          </cell>
          <cell r="M174">
            <v>215</v>
          </cell>
          <cell r="N174" t="str">
            <v>전선관부속자재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4342</v>
          </cell>
          <cell r="Z174" t="str">
            <v>잡재료비</v>
          </cell>
          <cell r="AA174" t="str">
            <v>배관의 5%</v>
          </cell>
          <cell r="AB174">
            <v>1</v>
          </cell>
          <cell r="AC174" t="str">
            <v>식</v>
          </cell>
          <cell r="AI174">
            <v>1447</v>
          </cell>
          <cell r="AM174">
            <v>1</v>
          </cell>
          <cell r="AN174">
            <v>1</v>
          </cell>
          <cell r="AO174">
            <v>1</v>
          </cell>
          <cell r="AP174" t="str">
            <v>내선전공</v>
          </cell>
          <cell r="AQ174">
            <v>0.15</v>
          </cell>
          <cell r="BB174" t="str">
            <v>전 7-1</v>
          </cell>
          <cell r="BC174">
            <v>1</v>
          </cell>
        </row>
        <row r="175">
          <cell r="A175">
            <v>66</v>
          </cell>
          <cell r="B175" t="str">
            <v>가요전선관</v>
          </cell>
          <cell r="C175" t="str">
            <v>1종 비방수 16C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3110</v>
          </cell>
          <cell r="I175">
            <v>2347</v>
          </cell>
          <cell r="J175">
            <v>630</v>
          </cell>
          <cell r="K175">
            <v>693</v>
          </cell>
          <cell r="M175">
            <v>70</v>
          </cell>
          <cell r="N175" t="str">
            <v>전선관부속자재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103</v>
          </cell>
          <cell r="Z175" t="str">
            <v>잡재료비</v>
          </cell>
          <cell r="AA175" t="str">
            <v>배관의 5%</v>
          </cell>
          <cell r="AB175">
            <v>1</v>
          </cell>
          <cell r="AC175" t="str">
            <v>식</v>
          </cell>
          <cell r="AI175">
            <v>34</v>
          </cell>
          <cell r="AM175">
            <v>1</v>
          </cell>
          <cell r="AN175">
            <v>1</v>
          </cell>
          <cell r="AO175">
            <v>1</v>
          </cell>
          <cell r="AP175" t="str">
            <v>내선전공</v>
          </cell>
          <cell r="AQ175">
            <v>4.9000000000000002E-2</v>
          </cell>
          <cell r="BB175" t="str">
            <v>전 7-1</v>
          </cell>
          <cell r="BC175">
            <v>1</v>
          </cell>
        </row>
        <row r="176">
          <cell r="A176">
            <v>67</v>
          </cell>
          <cell r="B176" t="str">
            <v>가요전선관</v>
          </cell>
          <cell r="C176" t="str">
            <v>1종 비방수 22C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4010</v>
          </cell>
          <cell r="I176">
            <v>3018</v>
          </cell>
          <cell r="J176">
            <v>820</v>
          </cell>
          <cell r="K176">
            <v>902</v>
          </cell>
          <cell r="M176">
            <v>90</v>
          </cell>
          <cell r="N176" t="str">
            <v>전선관부속자재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135</v>
          </cell>
          <cell r="Z176" t="str">
            <v>잡재료비</v>
          </cell>
          <cell r="AA176" t="str">
            <v>배관의 5%</v>
          </cell>
          <cell r="AB176">
            <v>1</v>
          </cell>
          <cell r="AC176" t="str">
            <v>식</v>
          </cell>
          <cell r="AI176">
            <v>45</v>
          </cell>
          <cell r="AM176">
            <v>1</v>
          </cell>
          <cell r="AN176">
            <v>1</v>
          </cell>
          <cell r="AO176">
            <v>1</v>
          </cell>
          <cell r="AP176" t="str">
            <v>내선전공</v>
          </cell>
          <cell r="AQ176">
            <v>6.3E-2</v>
          </cell>
          <cell r="BB176" t="str">
            <v>전 7-1</v>
          </cell>
          <cell r="BC176">
            <v>1</v>
          </cell>
        </row>
        <row r="177">
          <cell r="A177">
            <v>68</v>
          </cell>
          <cell r="B177" t="str">
            <v>전선관</v>
          </cell>
          <cell r="C177" t="str">
            <v>HI-PVC 16C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2760</v>
          </cell>
          <cell r="I177">
            <v>2395</v>
          </cell>
          <cell r="J177">
            <v>268</v>
          </cell>
          <cell r="K177">
            <v>294</v>
          </cell>
          <cell r="M177">
            <v>71</v>
          </cell>
          <cell r="N177" t="str">
            <v>전선관부속자재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44</v>
          </cell>
          <cell r="Z177" t="str">
            <v>잡재료비</v>
          </cell>
          <cell r="AA177" t="str">
            <v>배관의 5%</v>
          </cell>
          <cell r="AB177">
            <v>1</v>
          </cell>
          <cell r="AC177" t="str">
            <v>식</v>
          </cell>
          <cell r="AI177">
            <v>14</v>
          </cell>
          <cell r="AM177">
            <v>1</v>
          </cell>
          <cell r="AN177">
            <v>1</v>
          </cell>
          <cell r="AO177">
            <v>1</v>
          </cell>
          <cell r="AP177" t="str">
            <v>내선전공</v>
          </cell>
          <cell r="AQ177">
            <v>0.05</v>
          </cell>
          <cell r="BB177" t="str">
            <v>전 7-1</v>
          </cell>
          <cell r="BC177">
            <v>1</v>
          </cell>
        </row>
        <row r="178">
          <cell r="B178" t="str">
            <v>전선관</v>
          </cell>
          <cell r="C178" t="str">
            <v>HI-PVC 22C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2960</v>
          </cell>
          <cell r="I178">
            <v>2874</v>
          </cell>
          <cell r="K178">
            <v>0</v>
          </cell>
          <cell r="M178">
            <v>86</v>
          </cell>
          <cell r="N178" t="str">
            <v>전선관부속자재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0</v>
          </cell>
          <cell r="Z178" t="str">
            <v>잡재료비</v>
          </cell>
          <cell r="AA178" t="str">
            <v>배관의 5%</v>
          </cell>
          <cell r="AB178">
            <v>1</v>
          </cell>
          <cell r="AC178" t="str">
            <v>식</v>
          </cell>
          <cell r="AI178">
            <v>0</v>
          </cell>
          <cell r="AM178">
            <v>1</v>
          </cell>
          <cell r="AN178">
            <v>1</v>
          </cell>
          <cell r="AO178">
            <v>1</v>
          </cell>
          <cell r="AP178" t="str">
            <v>내선전공</v>
          </cell>
          <cell r="AQ178">
            <v>0.06</v>
          </cell>
          <cell r="BB178" t="str">
            <v>전 7-1</v>
          </cell>
          <cell r="BC178">
            <v>1</v>
          </cell>
        </row>
        <row r="179">
          <cell r="A179">
            <v>69</v>
          </cell>
          <cell r="B179" t="str">
            <v>전선관</v>
          </cell>
          <cell r="C179" t="str">
            <v>HI-PVC 28C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4632</v>
          </cell>
          <cell r="I179">
            <v>3832</v>
          </cell>
          <cell r="J179">
            <v>624</v>
          </cell>
          <cell r="K179">
            <v>686</v>
          </cell>
          <cell r="M179">
            <v>114</v>
          </cell>
          <cell r="N179" t="str">
            <v>전선관부속자재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102</v>
          </cell>
          <cell r="Z179" t="str">
            <v>잡재료비</v>
          </cell>
          <cell r="AA179" t="str">
            <v>배관의 5%</v>
          </cell>
          <cell r="AB179">
            <v>1</v>
          </cell>
          <cell r="AC179" t="str">
            <v>식</v>
          </cell>
          <cell r="AI179">
            <v>34</v>
          </cell>
          <cell r="AM179">
            <v>1</v>
          </cell>
          <cell r="AN179">
            <v>1</v>
          </cell>
          <cell r="AO179">
            <v>1</v>
          </cell>
          <cell r="AP179" t="str">
            <v>내선전공</v>
          </cell>
          <cell r="AQ179">
            <v>0.08</v>
          </cell>
          <cell r="BB179" t="str">
            <v>전 7-1</v>
          </cell>
          <cell r="BC179">
            <v>1</v>
          </cell>
        </row>
        <row r="180">
          <cell r="A180">
            <v>70</v>
          </cell>
          <cell r="B180" t="str">
            <v>전선관</v>
          </cell>
          <cell r="C180" t="str">
            <v>HI-PVC 36C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5927</v>
          </cell>
          <cell r="I180">
            <v>4791</v>
          </cell>
          <cell r="J180">
            <v>903</v>
          </cell>
          <cell r="K180">
            <v>993</v>
          </cell>
          <cell r="M180">
            <v>143</v>
          </cell>
          <cell r="N180" t="str">
            <v>전선관부속자재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148</v>
          </cell>
          <cell r="Z180" t="str">
            <v>잡재료비</v>
          </cell>
          <cell r="AA180" t="str">
            <v>배관의 5%</v>
          </cell>
          <cell r="AB180">
            <v>1</v>
          </cell>
          <cell r="AC180" t="str">
            <v>식</v>
          </cell>
          <cell r="AI180">
            <v>49</v>
          </cell>
          <cell r="AM180">
            <v>1</v>
          </cell>
          <cell r="AN180">
            <v>1</v>
          </cell>
          <cell r="AO180">
            <v>1</v>
          </cell>
          <cell r="AP180" t="str">
            <v>내선전공</v>
          </cell>
          <cell r="AQ180">
            <v>0.1</v>
          </cell>
          <cell r="BB180" t="str">
            <v>전 7-1</v>
          </cell>
          <cell r="BC180">
            <v>1</v>
          </cell>
        </row>
        <row r="181">
          <cell r="B181" t="str">
            <v>전선관</v>
          </cell>
          <cell r="C181" t="str">
            <v>HI-PVC 42C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6414</v>
          </cell>
          <cell r="I181">
            <v>6228</v>
          </cell>
          <cell r="K181">
            <v>0</v>
          </cell>
          <cell r="M181">
            <v>186</v>
          </cell>
          <cell r="N181" t="str">
            <v>전선관부속자재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0</v>
          </cell>
          <cell r="Z181" t="str">
            <v>잡재료비</v>
          </cell>
          <cell r="AA181" t="str">
            <v>배관의 5%</v>
          </cell>
          <cell r="AB181">
            <v>1</v>
          </cell>
          <cell r="AC181" t="str">
            <v>식</v>
          </cell>
          <cell r="AI181">
            <v>0</v>
          </cell>
          <cell r="AM181">
            <v>1</v>
          </cell>
          <cell r="AN181">
            <v>1</v>
          </cell>
          <cell r="AO181">
            <v>1</v>
          </cell>
          <cell r="AP181" t="str">
            <v>내선전공</v>
          </cell>
          <cell r="AQ181">
            <v>0.13</v>
          </cell>
          <cell r="BB181" t="str">
            <v>전 7-1</v>
          </cell>
          <cell r="BC181">
            <v>1</v>
          </cell>
        </row>
        <row r="182">
          <cell r="B182" t="str">
            <v>전선관</v>
          </cell>
          <cell r="C182" t="str">
            <v>HI-PVC 54C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9376</v>
          </cell>
          <cell r="I182">
            <v>9103</v>
          </cell>
          <cell r="K182">
            <v>0</v>
          </cell>
          <cell r="M182">
            <v>273</v>
          </cell>
          <cell r="N182" t="str">
            <v>전선관부속자재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0</v>
          </cell>
          <cell r="Z182" t="str">
            <v>잡재료비</v>
          </cell>
          <cell r="AA182" t="str">
            <v>배관의 5%</v>
          </cell>
          <cell r="AB182">
            <v>1</v>
          </cell>
          <cell r="AC182" t="str">
            <v>식</v>
          </cell>
          <cell r="AI182">
            <v>0</v>
          </cell>
          <cell r="AM182">
            <v>1</v>
          </cell>
          <cell r="AN182">
            <v>1</v>
          </cell>
          <cell r="AO182">
            <v>1</v>
          </cell>
          <cell r="AP182" t="str">
            <v>내선전공</v>
          </cell>
          <cell r="AQ182">
            <v>0.19</v>
          </cell>
          <cell r="BB182" t="str">
            <v>전 7-1</v>
          </cell>
          <cell r="BC182">
            <v>1</v>
          </cell>
        </row>
        <row r="183">
          <cell r="B183" t="str">
            <v>전선관</v>
          </cell>
          <cell r="C183" t="str">
            <v>HI-PVC 70C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13817</v>
          </cell>
          <cell r="I183">
            <v>13415</v>
          </cell>
          <cell r="K183">
            <v>0</v>
          </cell>
          <cell r="M183">
            <v>402</v>
          </cell>
          <cell r="N183" t="str">
            <v>전선관부속자재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0</v>
          </cell>
          <cell r="Z183" t="str">
            <v>잡재료비</v>
          </cell>
          <cell r="AA183" t="str">
            <v>배관의 5%</v>
          </cell>
          <cell r="AB183">
            <v>1</v>
          </cell>
          <cell r="AC183" t="str">
            <v>식</v>
          </cell>
          <cell r="AI183">
            <v>0</v>
          </cell>
          <cell r="AM183">
            <v>1</v>
          </cell>
          <cell r="AN183">
            <v>1</v>
          </cell>
          <cell r="AO183">
            <v>1</v>
          </cell>
          <cell r="AP183" t="str">
            <v>내선전공</v>
          </cell>
          <cell r="AQ183">
            <v>0.28000000000000003</v>
          </cell>
          <cell r="BB183" t="str">
            <v>전 7-1</v>
          </cell>
          <cell r="BC183">
            <v>1</v>
          </cell>
        </row>
        <row r="184">
          <cell r="B184" t="str">
            <v>전선관</v>
          </cell>
          <cell r="C184" t="str">
            <v>HI-PVC 82C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18258</v>
          </cell>
          <cell r="I184">
            <v>17727</v>
          </cell>
          <cell r="K184">
            <v>0</v>
          </cell>
          <cell r="M184">
            <v>531</v>
          </cell>
          <cell r="N184" t="str">
            <v>전선관부속자재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0</v>
          </cell>
          <cell r="Z184" t="str">
            <v>잡재료비</v>
          </cell>
          <cell r="AA184" t="str">
            <v>배관의 5%</v>
          </cell>
          <cell r="AB184">
            <v>1</v>
          </cell>
          <cell r="AC184" t="str">
            <v>식</v>
          </cell>
          <cell r="AI184">
            <v>0</v>
          </cell>
          <cell r="AM184">
            <v>1</v>
          </cell>
          <cell r="AN184">
            <v>1</v>
          </cell>
          <cell r="AO184">
            <v>1</v>
          </cell>
          <cell r="AP184" t="str">
            <v>내선전공</v>
          </cell>
          <cell r="AQ184">
            <v>0.37</v>
          </cell>
          <cell r="BB184" t="str">
            <v>전 7-1</v>
          </cell>
          <cell r="BC184">
            <v>1</v>
          </cell>
        </row>
        <row r="185">
          <cell r="B185" t="str">
            <v>전선관</v>
          </cell>
          <cell r="C185" t="str">
            <v>HI-PVC 104C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22700</v>
          </cell>
          <cell r="I185">
            <v>22039</v>
          </cell>
          <cell r="K185">
            <v>0</v>
          </cell>
          <cell r="M185">
            <v>661</v>
          </cell>
          <cell r="N185" t="str">
            <v>전선관부속자재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0</v>
          </cell>
          <cell r="Z185" t="str">
            <v>잡재료비</v>
          </cell>
          <cell r="AA185" t="str">
            <v>배관의 5%</v>
          </cell>
          <cell r="AB185">
            <v>1</v>
          </cell>
          <cell r="AC185" t="str">
            <v>식</v>
          </cell>
          <cell r="AI185">
            <v>0</v>
          </cell>
          <cell r="AM185">
            <v>1</v>
          </cell>
          <cell r="AN185">
            <v>1</v>
          </cell>
          <cell r="AO185">
            <v>1</v>
          </cell>
          <cell r="AP185" t="str">
            <v>내선전공</v>
          </cell>
          <cell r="AQ185">
            <v>0.46</v>
          </cell>
          <cell r="BB185" t="str">
            <v>전 7-1</v>
          </cell>
          <cell r="BC185">
            <v>1</v>
          </cell>
        </row>
        <row r="186">
          <cell r="B186" t="str">
            <v>전선관</v>
          </cell>
          <cell r="C186" t="str">
            <v>PE 16C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1726</v>
          </cell>
          <cell r="I186">
            <v>1676</v>
          </cell>
          <cell r="K186">
            <v>0</v>
          </cell>
          <cell r="M186">
            <v>50</v>
          </cell>
          <cell r="N186" t="str">
            <v>전선관부속자재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0</v>
          </cell>
          <cell r="Z186" t="str">
            <v>잡재료비</v>
          </cell>
          <cell r="AA186" t="str">
            <v>배관의 5%</v>
          </cell>
          <cell r="AB186">
            <v>1</v>
          </cell>
          <cell r="AC186" t="str">
            <v>식</v>
          </cell>
          <cell r="AI186">
            <v>0</v>
          </cell>
          <cell r="AM186">
            <v>1</v>
          </cell>
          <cell r="AN186">
            <v>0.7</v>
          </cell>
          <cell r="AO186">
            <v>0.7</v>
          </cell>
          <cell r="AP186" t="str">
            <v>내선전공</v>
          </cell>
          <cell r="AQ186">
            <v>0.05</v>
          </cell>
          <cell r="BB186" t="str">
            <v>전 7-1</v>
          </cell>
          <cell r="BC186">
            <v>1</v>
          </cell>
        </row>
        <row r="187">
          <cell r="B187" t="str">
            <v>전선관</v>
          </cell>
          <cell r="C187" t="str">
            <v>PE 22C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2072</v>
          </cell>
          <cell r="I187">
            <v>2012</v>
          </cell>
          <cell r="K187">
            <v>0</v>
          </cell>
          <cell r="M187">
            <v>60</v>
          </cell>
          <cell r="N187" t="str">
            <v>전선관부속자재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0</v>
          </cell>
          <cell r="Z187" t="str">
            <v>잡재료비</v>
          </cell>
          <cell r="AA187" t="str">
            <v>배관의 5%</v>
          </cell>
          <cell r="AB187">
            <v>1</v>
          </cell>
          <cell r="AC187" t="str">
            <v>식</v>
          </cell>
          <cell r="AI187">
            <v>0</v>
          </cell>
          <cell r="AM187">
            <v>1</v>
          </cell>
          <cell r="AN187">
            <v>0.7</v>
          </cell>
          <cell r="AO187">
            <v>0.7</v>
          </cell>
          <cell r="AP187" t="str">
            <v>내선전공</v>
          </cell>
          <cell r="AQ187">
            <v>0.06</v>
          </cell>
          <cell r="BB187" t="str">
            <v>전 7-1</v>
          </cell>
          <cell r="BC187">
            <v>1</v>
          </cell>
        </row>
        <row r="188">
          <cell r="B188" t="str">
            <v>전선관</v>
          </cell>
          <cell r="C188" t="str">
            <v>PE 28C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2763</v>
          </cell>
          <cell r="I188">
            <v>2683</v>
          </cell>
          <cell r="K188">
            <v>0</v>
          </cell>
          <cell r="M188">
            <v>80</v>
          </cell>
          <cell r="N188" t="str">
            <v>전선관부속자재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0</v>
          </cell>
          <cell r="Z188" t="str">
            <v>잡재료비</v>
          </cell>
          <cell r="AA188" t="str">
            <v>배관의 5%</v>
          </cell>
          <cell r="AB188">
            <v>1</v>
          </cell>
          <cell r="AC188" t="str">
            <v>식</v>
          </cell>
          <cell r="AI188">
            <v>0</v>
          </cell>
          <cell r="AM188">
            <v>1</v>
          </cell>
          <cell r="AN188">
            <v>0.7</v>
          </cell>
          <cell r="AO188">
            <v>0.7</v>
          </cell>
          <cell r="AP188" t="str">
            <v>내선전공</v>
          </cell>
          <cell r="AQ188">
            <v>0.08</v>
          </cell>
          <cell r="BB188" t="str">
            <v>전 7-1</v>
          </cell>
          <cell r="BC188">
            <v>1</v>
          </cell>
        </row>
        <row r="189">
          <cell r="B189" t="str">
            <v>전선관</v>
          </cell>
          <cell r="C189" t="str">
            <v>PE 36C</v>
          </cell>
          <cell r="D189">
            <v>1.1000000000000001</v>
          </cell>
          <cell r="E189" t="str">
            <v>m</v>
          </cell>
          <cell r="F189">
            <v>50</v>
          </cell>
          <cell r="G189">
            <v>3453</v>
          </cell>
          <cell r="I189">
            <v>3353</v>
          </cell>
          <cell r="K189">
            <v>0</v>
          </cell>
          <cell r="M189">
            <v>100</v>
          </cell>
          <cell r="N189" t="str">
            <v>전선관부속자재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0</v>
          </cell>
          <cell r="Z189" t="str">
            <v>잡재료비</v>
          </cell>
          <cell r="AA189" t="str">
            <v>배관의 5%</v>
          </cell>
          <cell r="AB189">
            <v>1</v>
          </cell>
          <cell r="AC189" t="str">
            <v>식</v>
          </cell>
          <cell r="AI189">
            <v>0</v>
          </cell>
          <cell r="AM189">
            <v>1</v>
          </cell>
          <cell r="AN189">
            <v>0.7</v>
          </cell>
          <cell r="AO189">
            <v>0.7</v>
          </cell>
          <cell r="AP189" t="str">
            <v>내선전공</v>
          </cell>
          <cell r="AQ189">
            <v>0.1</v>
          </cell>
          <cell r="BB189" t="str">
            <v>전 7-1</v>
          </cell>
          <cell r="BC189">
            <v>1</v>
          </cell>
        </row>
        <row r="190">
          <cell r="B190" t="str">
            <v>전선관</v>
          </cell>
          <cell r="C190" t="str">
            <v>PE 42C</v>
          </cell>
          <cell r="D190">
            <v>1.1000000000000001</v>
          </cell>
          <cell r="E190" t="str">
            <v>m</v>
          </cell>
          <cell r="F190">
            <v>50</v>
          </cell>
          <cell r="G190">
            <v>4489</v>
          </cell>
          <cell r="I190">
            <v>4359</v>
          </cell>
          <cell r="K190">
            <v>0</v>
          </cell>
          <cell r="M190">
            <v>130</v>
          </cell>
          <cell r="N190" t="str">
            <v>전선관부속자재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0</v>
          </cell>
          <cell r="Z190" t="str">
            <v>잡재료비</v>
          </cell>
          <cell r="AA190" t="str">
            <v>배관의 5%</v>
          </cell>
          <cell r="AB190">
            <v>1</v>
          </cell>
          <cell r="AC190" t="str">
            <v>식</v>
          </cell>
          <cell r="AI190">
            <v>0</v>
          </cell>
          <cell r="AM190">
            <v>1</v>
          </cell>
          <cell r="AN190">
            <v>0.7</v>
          </cell>
          <cell r="AO190">
            <v>0.7</v>
          </cell>
          <cell r="AP190" t="str">
            <v>내선전공</v>
          </cell>
          <cell r="AQ190">
            <v>0.13</v>
          </cell>
          <cell r="BB190" t="str">
            <v>전 7-1</v>
          </cell>
          <cell r="BC190">
            <v>1</v>
          </cell>
        </row>
        <row r="191">
          <cell r="B191" t="str">
            <v>전선관</v>
          </cell>
          <cell r="C191" t="str">
            <v>PE 54C</v>
          </cell>
          <cell r="D191">
            <v>1.1000000000000001</v>
          </cell>
          <cell r="E191" t="str">
            <v>m</v>
          </cell>
          <cell r="F191">
            <v>50</v>
          </cell>
          <cell r="G191">
            <v>6563</v>
          </cell>
          <cell r="I191">
            <v>6372</v>
          </cell>
          <cell r="K191">
            <v>0</v>
          </cell>
          <cell r="M191">
            <v>191</v>
          </cell>
          <cell r="N191" t="str">
            <v>전선관부속자재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0</v>
          </cell>
          <cell r="Z191" t="str">
            <v>잡재료비</v>
          </cell>
          <cell r="AA191" t="str">
            <v>배관의 5%</v>
          </cell>
          <cell r="AB191">
            <v>1</v>
          </cell>
          <cell r="AC191" t="str">
            <v>식</v>
          </cell>
          <cell r="AI191">
            <v>0</v>
          </cell>
          <cell r="AM191">
            <v>1</v>
          </cell>
          <cell r="AN191">
            <v>0.7</v>
          </cell>
          <cell r="AO191">
            <v>0.7</v>
          </cell>
          <cell r="AP191" t="str">
            <v>내선전공</v>
          </cell>
          <cell r="AQ191">
            <v>0.19</v>
          </cell>
          <cell r="BB191" t="str">
            <v>전 7-1</v>
          </cell>
          <cell r="BC191">
            <v>1</v>
          </cell>
        </row>
        <row r="192">
          <cell r="B192" t="str">
            <v>전선관</v>
          </cell>
          <cell r="C192" t="str">
            <v>PE 70C</v>
          </cell>
          <cell r="D192">
            <v>1.1000000000000001</v>
          </cell>
          <cell r="E192" t="str">
            <v>m</v>
          </cell>
          <cell r="F192">
            <v>50</v>
          </cell>
          <cell r="G192">
            <v>9671</v>
          </cell>
          <cell r="I192">
            <v>9390</v>
          </cell>
          <cell r="K192">
            <v>0</v>
          </cell>
          <cell r="M192">
            <v>281</v>
          </cell>
          <cell r="N192" t="str">
            <v>전선관부속자재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0</v>
          </cell>
          <cell r="Z192" t="str">
            <v>잡재료비</v>
          </cell>
          <cell r="AA192" t="str">
            <v>배관의 5%</v>
          </cell>
          <cell r="AB192">
            <v>1</v>
          </cell>
          <cell r="AC192" t="str">
            <v>식</v>
          </cell>
          <cell r="AI192">
            <v>0</v>
          </cell>
          <cell r="AM192">
            <v>1</v>
          </cell>
          <cell r="AN192">
            <v>0.7</v>
          </cell>
          <cell r="AO192">
            <v>0.7</v>
          </cell>
          <cell r="AP192" t="str">
            <v>내선전공</v>
          </cell>
          <cell r="AQ192">
            <v>0.28000000000000003</v>
          </cell>
          <cell r="BB192" t="str">
            <v>전 7-1</v>
          </cell>
          <cell r="BC192">
            <v>1</v>
          </cell>
        </row>
        <row r="193">
          <cell r="B193" t="str">
            <v>전선관</v>
          </cell>
          <cell r="C193" t="str">
            <v>PE 82C</v>
          </cell>
          <cell r="D193">
            <v>1.1000000000000001</v>
          </cell>
          <cell r="E193" t="str">
            <v>m</v>
          </cell>
          <cell r="F193">
            <v>50</v>
          </cell>
          <cell r="G193">
            <v>12780</v>
          </cell>
          <cell r="I193">
            <v>12408</v>
          </cell>
          <cell r="K193">
            <v>0</v>
          </cell>
          <cell r="M193">
            <v>372</v>
          </cell>
          <cell r="N193" t="str">
            <v>전선관부속자재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0</v>
          </cell>
          <cell r="Z193" t="str">
            <v>잡재료비</v>
          </cell>
          <cell r="AA193" t="str">
            <v>배관의 5%</v>
          </cell>
          <cell r="AB193">
            <v>1</v>
          </cell>
          <cell r="AC193" t="str">
            <v>식</v>
          </cell>
          <cell r="AI193">
            <v>0</v>
          </cell>
          <cell r="AM193">
            <v>1</v>
          </cell>
          <cell r="AN193">
            <v>0.7</v>
          </cell>
          <cell r="AO193">
            <v>0.7</v>
          </cell>
          <cell r="AP193" t="str">
            <v>내선전공</v>
          </cell>
          <cell r="AQ193">
            <v>0.37</v>
          </cell>
          <cell r="BB193" t="str">
            <v>전 7-1</v>
          </cell>
          <cell r="BC193">
            <v>1</v>
          </cell>
        </row>
        <row r="194">
          <cell r="B194" t="str">
            <v>전선관</v>
          </cell>
          <cell r="C194" t="str">
            <v>PE 104C</v>
          </cell>
          <cell r="D194">
            <v>1.1000000000000001</v>
          </cell>
          <cell r="E194" t="str">
            <v>m</v>
          </cell>
          <cell r="F194">
            <v>50</v>
          </cell>
          <cell r="G194">
            <v>15889</v>
          </cell>
          <cell r="I194">
            <v>15427</v>
          </cell>
          <cell r="K194">
            <v>0</v>
          </cell>
          <cell r="M194">
            <v>462</v>
          </cell>
          <cell r="N194" t="str">
            <v>전선관부속자재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0</v>
          </cell>
          <cell r="Z194" t="str">
            <v>잡재료비</v>
          </cell>
          <cell r="AA194" t="str">
            <v>배관의 5%</v>
          </cell>
          <cell r="AB194">
            <v>1</v>
          </cell>
          <cell r="AC194" t="str">
            <v>식</v>
          </cell>
          <cell r="AI194">
            <v>0</v>
          </cell>
          <cell r="AM194">
            <v>1</v>
          </cell>
          <cell r="AN194">
            <v>0.7</v>
          </cell>
          <cell r="AO194">
            <v>0.7</v>
          </cell>
          <cell r="AP194" t="str">
            <v>내선전공</v>
          </cell>
          <cell r="AQ194">
            <v>0.46</v>
          </cell>
          <cell r="BB194" t="str">
            <v>전 7-1</v>
          </cell>
          <cell r="BC194">
            <v>1</v>
          </cell>
        </row>
        <row r="195">
          <cell r="B195" t="str">
            <v>전선관</v>
          </cell>
          <cell r="C195" t="str">
            <v>PE 104C</v>
          </cell>
          <cell r="D195">
            <v>1.1000000000000001</v>
          </cell>
          <cell r="E195" t="str">
            <v>m</v>
          </cell>
          <cell r="F195">
            <v>50</v>
          </cell>
          <cell r="G195">
            <v>15889</v>
          </cell>
          <cell r="I195">
            <v>15427</v>
          </cell>
          <cell r="K195">
            <v>0</v>
          </cell>
          <cell r="M195">
            <v>462</v>
          </cell>
          <cell r="N195" t="str">
            <v>전선관부속자재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0</v>
          </cell>
          <cell r="Z195" t="str">
            <v>잡재료비</v>
          </cell>
          <cell r="AA195" t="str">
            <v>배관의 5%</v>
          </cell>
          <cell r="AB195">
            <v>1</v>
          </cell>
          <cell r="AC195" t="str">
            <v>식</v>
          </cell>
          <cell r="AI195">
            <v>0</v>
          </cell>
          <cell r="AM195">
            <v>1</v>
          </cell>
          <cell r="AN195">
            <v>0.7</v>
          </cell>
          <cell r="AO195">
            <v>0.7</v>
          </cell>
          <cell r="AP195" t="str">
            <v>내선전공</v>
          </cell>
          <cell r="AQ195">
            <v>0.46</v>
          </cell>
          <cell r="BB195" t="str">
            <v>전 7-1</v>
          </cell>
          <cell r="BC195">
            <v>1</v>
          </cell>
        </row>
        <row r="196">
          <cell r="A196">
            <v>71</v>
          </cell>
          <cell r="B196" t="str">
            <v>전선관</v>
          </cell>
          <cell r="C196" t="str">
            <v>파형관 30φ</v>
          </cell>
          <cell r="D196">
            <v>1.03</v>
          </cell>
          <cell r="E196" t="str">
            <v>m</v>
          </cell>
          <cell r="F196">
            <v>50</v>
          </cell>
          <cell r="G196">
            <v>3508</v>
          </cell>
          <cell r="I196">
            <v>3097</v>
          </cell>
          <cell r="J196">
            <v>310</v>
          </cell>
          <cell r="K196">
            <v>319</v>
          </cell>
          <cell r="M196">
            <v>92</v>
          </cell>
          <cell r="N196" t="str">
            <v>전선관부속자재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47</v>
          </cell>
          <cell r="Z196" t="str">
            <v>잡재료비</v>
          </cell>
          <cell r="AA196" t="str">
            <v>배관의 5%</v>
          </cell>
          <cell r="AB196">
            <v>1</v>
          </cell>
          <cell r="AC196" t="str">
            <v>식</v>
          </cell>
          <cell r="AI196">
            <v>15</v>
          </cell>
          <cell r="AM196">
            <v>2</v>
          </cell>
          <cell r="AN196">
            <v>1</v>
          </cell>
          <cell r="AO196">
            <v>1</v>
          </cell>
          <cell r="AP196" t="str">
            <v>배전전공</v>
          </cell>
          <cell r="AQ196">
            <v>1.2E-2</v>
          </cell>
          <cell r="AR196" t="str">
            <v>보통인부</v>
          </cell>
          <cell r="AS196">
            <v>2.9000000000000001E-2</v>
          </cell>
          <cell r="BB196" t="str">
            <v>전 5-37-1</v>
          </cell>
          <cell r="BC196">
            <v>1</v>
          </cell>
        </row>
        <row r="197">
          <cell r="A197">
            <v>72</v>
          </cell>
          <cell r="B197" t="str">
            <v>전선관</v>
          </cell>
          <cell r="C197" t="str">
            <v>파형관 40φ</v>
          </cell>
          <cell r="D197">
            <v>1.03</v>
          </cell>
          <cell r="E197" t="str">
            <v>m</v>
          </cell>
          <cell r="F197">
            <v>50</v>
          </cell>
          <cell r="G197">
            <v>3704</v>
          </cell>
          <cell r="I197">
            <v>3097</v>
          </cell>
          <cell r="J197">
            <v>500</v>
          </cell>
          <cell r="K197">
            <v>515</v>
          </cell>
          <cell r="M197">
            <v>92</v>
          </cell>
          <cell r="N197" t="str">
            <v>전선관부속자재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77</v>
          </cell>
          <cell r="Z197" t="str">
            <v>잡재료비</v>
          </cell>
          <cell r="AA197" t="str">
            <v>배관의 5%</v>
          </cell>
          <cell r="AB197">
            <v>1</v>
          </cell>
          <cell r="AC197" t="str">
            <v>식</v>
          </cell>
          <cell r="AI197">
            <v>25</v>
          </cell>
          <cell r="AM197">
            <v>2</v>
          </cell>
          <cell r="AN197">
            <v>1</v>
          </cell>
          <cell r="AO197">
            <v>1</v>
          </cell>
          <cell r="AP197" t="str">
            <v>배전전공</v>
          </cell>
          <cell r="AQ197">
            <v>1.2E-2</v>
          </cell>
          <cell r="AR197" t="str">
            <v>보통인부</v>
          </cell>
          <cell r="AS197">
            <v>2.9000000000000001E-2</v>
          </cell>
          <cell r="BB197" t="str">
            <v>전 5-37-1</v>
          </cell>
          <cell r="BC197">
            <v>1</v>
          </cell>
        </row>
        <row r="198">
          <cell r="A198">
            <v>73</v>
          </cell>
          <cell r="B198" t="str">
            <v>전선관</v>
          </cell>
          <cell r="C198" t="str">
            <v>파형관 50φ</v>
          </cell>
          <cell r="D198">
            <v>1.03</v>
          </cell>
          <cell r="E198" t="str">
            <v>m</v>
          </cell>
          <cell r="F198">
            <v>50</v>
          </cell>
          <cell r="G198">
            <v>3848</v>
          </cell>
          <cell r="I198">
            <v>3097</v>
          </cell>
          <cell r="J198">
            <v>640</v>
          </cell>
          <cell r="K198">
            <v>659</v>
          </cell>
          <cell r="M198">
            <v>92</v>
          </cell>
          <cell r="N198" t="str">
            <v>전선관부속자재</v>
          </cell>
          <cell r="O198" t="str">
            <v>전선관의 15%</v>
          </cell>
          <cell r="P198">
            <v>1</v>
          </cell>
          <cell r="Q198" t="str">
            <v>식</v>
          </cell>
          <cell r="W198">
            <v>98</v>
          </cell>
          <cell r="Z198" t="str">
            <v>잡재료비</v>
          </cell>
          <cell r="AA198" t="str">
            <v>배관의 5%</v>
          </cell>
          <cell r="AB198">
            <v>1</v>
          </cell>
          <cell r="AC198" t="str">
            <v>식</v>
          </cell>
          <cell r="AI198">
            <v>32</v>
          </cell>
          <cell r="AM198">
            <v>2</v>
          </cell>
          <cell r="AN198">
            <v>1</v>
          </cell>
          <cell r="AO198">
            <v>1</v>
          </cell>
          <cell r="AP198" t="str">
            <v>배전전공</v>
          </cell>
          <cell r="AQ198">
            <v>1.2E-2</v>
          </cell>
          <cell r="AR198" t="str">
            <v>보통인부</v>
          </cell>
          <cell r="AS198">
            <v>2.9000000000000001E-2</v>
          </cell>
          <cell r="BB198" t="str">
            <v>전 5-37-1</v>
          </cell>
          <cell r="BC198">
            <v>1</v>
          </cell>
        </row>
        <row r="199">
          <cell r="A199">
            <v>74</v>
          </cell>
          <cell r="B199" t="str">
            <v>전선관</v>
          </cell>
          <cell r="C199" t="str">
            <v>파형관 65φ</v>
          </cell>
          <cell r="D199">
            <v>1.03</v>
          </cell>
          <cell r="E199" t="str">
            <v>m</v>
          </cell>
          <cell r="F199">
            <v>50</v>
          </cell>
          <cell r="G199">
            <v>4943</v>
          </cell>
          <cell r="I199">
            <v>3830</v>
          </cell>
          <cell r="J199">
            <v>970</v>
          </cell>
          <cell r="K199">
            <v>999</v>
          </cell>
          <cell r="M199">
            <v>114</v>
          </cell>
          <cell r="N199" t="str">
            <v>전선관부속자재</v>
          </cell>
          <cell r="O199" t="str">
            <v>전선관의 15%</v>
          </cell>
          <cell r="P199">
            <v>1</v>
          </cell>
          <cell r="Q199" t="str">
            <v>식</v>
          </cell>
          <cell r="W199">
            <v>149</v>
          </cell>
          <cell r="Z199" t="str">
            <v>잡재료비</v>
          </cell>
          <cell r="AA199" t="str">
            <v>배관의 5%</v>
          </cell>
          <cell r="AB199">
            <v>1</v>
          </cell>
          <cell r="AC199" t="str">
            <v>식</v>
          </cell>
          <cell r="AI199">
            <v>49</v>
          </cell>
          <cell r="AM199">
            <v>2</v>
          </cell>
          <cell r="AN199">
            <v>1</v>
          </cell>
          <cell r="AO199">
            <v>1</v>
          </cell>
          <cell r="AP199" t="str">
            <v>배전전공</v>
          </cell>
          <cell r="AQ199">
            <v>1.4999999999999999E-2</v>
          </cell>
          <cell r="AR199" t="str">
            <v>보통인부</v>
          </cell>
          <cell r="AS199">
            <v>3.5000000000000003E-2</v>
          </cell>
          <cell r="BB199" t="str">
            <v>전 5-37-1</v>
          </cell>
          <cell r="BC199">
            <v>1</v>
          </cell>
        </row>
        <row r="200">
          <cell r="A200">
            <v>75</v>
          </cell>
          <cell r="B200" t="str">
            <v>전선관</v>
          </cell>
          <cell r="C200" t="str">
            <v>파형관 80φ</v>
          </cell>
          <cell r="D200">
            <v>1.03</v>
          </cell>
          <cell r="E200" t="str">
            <v>m</v>
          </cell>
          <cell r="F200">
            <v>50</v>
          </cell>
          <cell r="G200">
            <v>5283</v>
          </cell>
          <cell r="I200">
            <v>3830</v>
          </cell>
          <cell r="J200">
            <v>1300</v>
          </cell>
          <cell r="K200">
            <v>1339</v>
          </cell>
          <cell r="M200">
            <v>114</v>
          </cell>
          <cell r="N200" t="str">
            <v>전선관부속자재</v>
          </cell>
          <cell r="O200" t="str">
            <v>전선관의 15%</v>
          </cell>
          <cell r="P200">
            <v>1</v>
          </cell>
          <cell r="Q200" t="str">
            <v>식</v>
          </cell>
          <cell r="W200">
            <v>200</v>
          </cell>
          <cell r="Z200" t="str">
            <v>잡재료비</v>
          </cell>
          <cell r="AA200" t="str">
            <v>배관의 5%</v>
          </cell>
          <cell r="AB200">
            <v>1</v>
          </cell>
          <cell r="AC200" t="str">
            <v>식</v>
          </cell>
          <cell r="AI200">
            <v>66</v>
          </cell>
          <cell r="AM200">
            <v>2</v>
          </cell>
          <cell r="AN200">
            <v>1</v>
          </cell>
          <cell r="AO200">
            <v>1</v>
          </cell>
          <cell r="AP200" t="str">
            <v>배전전공</v>
          </cell>
          <cell r="AQ200">
            <v>1.4999999999999999E-2</v>
          </cell>
          <cell r="AR200" t="str">
            <v>보통인부</v>
          </cell>
          <cell r="AS200">
            <v>3.5000000000000003E-2</v>
          </cell>
          <cell r="BB200" t="str">
            <v>전 5-37-1</v>
          </cell>
          <cell r="BC200">
            <v>1</v>
          </cell>
        </row>
        <row r="201">
          <cell r="A201">
            <v>76</v>
          </cell>
          <cell r="B201" t="str">
            <v>전선관</v>
          </cell>
          <cell r="C201" t="str">
            <v>파형관 100φ</v>
          </cell>
          <cell r="D201">
            <v>1.03</v>
          </cell>
          <cell r="E201" t="str">
            <v>m</v>
          </cell>
          <cell r="F201">
            <v>50</v>
          </cell>
          <cell r="G201">
            <v>6904</v>
          </cell>
          <cell r="I201">
            <v>5103</v>
          </cell>
          <cell r="J201">
            <v>1600</v>
          </cell>
          <cell r="K201">
            <v>1648</v>
          </cell>
          <cell r="M201">
            <v>153</v>
          </cell>
          <cell r="N201" t="str">
            <v>전선관부속자재</v>
          </cell>
          <cell r="O201" t="str">
            <v>전선관의 15%</v>
          </cell>
          <cell r="P201">
            <v>1</v>
          </cell>
          <cell r="Q201" t="str">
            <v>식</v>
          </cell>
          <cell r="W201">
            <v>247</v>
          </cell>
          <cell r="Z201" t="str">
            <v>잡재료비</v>
          </cell>
          <cell r="AA201" t="str">
            <v>배관의 5%</v>
          </cell>
          <cell r="AB201">
            <v>1</v>
          </cell>
          <cell r="AC201" t="str">
            <v>식</v>
          </cell>
          <cell r="AI201">
            <v>82</v>
          </cell>
          <cell r="AM201">
            <v>2</v>
          </cell>
          <cell r="AN201">
            <v>1</v>
          </cell>
          <cell r="AO201">
            <v>1</v>
          </cell>
          <cell r="AP201" t="str">
            <v>배전전공</v>
          </cell>
          <cell r="AQ201">
            <v>1.7999999999999999E-2</v>
          </cell>
          <cell r="AR201" t="str">
            <v>보통인부</v>
          </cell>
          <cell r="AS201">
            <v>5.7000000000000002E-2</v>
          </cell>
          <cell r="BB201" t="str">
            <v>전 5-37-1</v>
          </cell>
          <cell r="BC201">
            <v>1</v>
          </cell>
        </row>
        <row r="202">
          <cell r="A202">
            <v>77</v>
          </cell>
          <cell r="B202" t="str">
            <v>전선관</v>
          </cell>
          <cell r="C202" t="str">
            <v>파형관 125φ</v>
          </cell>
          <cell r="D202">
            <v>1.03</v>
          </cell>
          <cell r="E202" t="str">
            <v>m</v>
          </cell>
          <cell r="F202">
            <v>50</v>
          </cell>
          <cell r="G202">
            <v>9840</v>
          </cell>
          <cell r="I202">
            <v>7014</v>
          </cell>
          <cell r="J202">
            <v>2540</v>
          </cell>
          <cell r="K202">
            <v>2616</v>
          </cell>
          <cell r="M202">
            <v>210</v>
          </cell>
          <cell r="N202" t="str">
            <v>전선관부속자재</v>
          </cell>
          <cell r="O202" t="str">
            <v>전선관의 15%</v>
          </cell>
          <cell r="P202">
            <v>1</v>
          </cell>
          <cell r="Q202" t="str">
            <v>식</v>
          </cell>
          <cell r="W202">
            <v>392</v>
          </cell>
          <cell r="Z202" t="str">
            <v>잡재료비</v>
          </cell>
          <cell r="AA202" t="str">
            <v>배관의 5%</v>
          </cell>
          <cell r="AB202">
            <v>1</v>
          </cell>
          <cell r="AC202" t="str">
            <v>식</v>
          </cell>
          <cell r="AI202">
            <v>130</v>
          </cell>
          <cell r="AM202">
            <v>2</v>
          </cell>
          <cell r="AN202">
            <v>1</v>
          </cell>
          <cell r="AO202">
            <v>1</v>
          </cell>
          <cell r="AP202" t="str">
            <v>배전전공</v>
          </cell>
          <cell r="AQ202">
            <v>2.5000000000000001E-2</v>
          </cell>
          <cell r="AR202" t="str">
            <v>보통인부</v>
          </cell>
          <cell r="AS202">
            <v>7.6999999999999999E-2</v>
          </cell>
          <cell r="BB202" t="str">
            <v>전 5-37-1</v>
          </cell>
          <cell r="BC202">
            <v>1</v>
          </cell>
        </row>
        <row r="203">
          <cell r="B203" t="str">
            <v>전선관</v>
          </cell>
          <cell r="C203" t="str">
            <v>파형관 150φ</v>
          </cell>
          <cell r="D203">
            <v>1.03</v>
          </cell>
          <cell r="E203" t="str">
            <v>m</v>
          </cell>
          <cell r="F203">
            <v>50</v>
          </cell>
          <cell r="G203">
            <v>8829</v>
          </cell>
          <cell r="I203">
            <v>8572</v>
          </cell>
          <cell r="K203">
            <v>0</v>
          </cell>
          <cell r="M203">
            <v>257</v>
          </cell>
          <cell r="N203" t="str">
            <v>전선관부속자재</v>
          </cell>
          <cell r="O203" t="str">
            <v>전선관의 15%</v>
          </cell>
          <cell r="P203">
            <v>1</v>
          </cell>
          <cell r="Q203" t="str">
            <v>식</v>
          </cell>
          <cell r="W203">
            <v>0</v>
          </cell>
          <cell r="Z203" t="str">
            <v>잡재료비</v>
          </cell>
          <cell r="AA203" t="str">
            <v>배관의 5%</v>
          </cell>
          <cell r="AB203">
            <v>1</v>
          </cell>
          <cell r="AC203" t="str">
            <v>식</v>
          </cell>
          <cell r="AI203">
            <v>0</v>
          </cell>
          <cell r="AM203">
            <v>2</v>
          </cell>
          <cell r="AN203">
            <v>1</v>
          </cell>
          <cell r="AO203">
            <v>1</v>
          </cell>
          <cell r="AP203" t="str">
            <v>배전전공</v>
          </cell>
          <cell r="AQ203">
            <v>0.03</v>
          </cell>
          <cell r="AR203" t="str">
            <v>보통인부</v>
          </cell>
          <cell r="AS203">
            <v>9.7000000000000003E-2</v>
          </cell>
          <cell r="BB203" t="str">
            <v>전 5-37-1</v>
          </cell>
          <cell r="BC203">
            <v>1</v>
          </cell>
        </row>
        <row r="204">
          <cell r="B204" t="str">
            <v>전선관</v>
          </cell>
          <cell r="C204" t="str">
            <v>파형관 200φ</v>
          </cell>
          <cell r="D204">
            <v>1.03</v>
          </cell>
          <cell r="E204" t="str">
            <v>m</v>
          </cell>
          <cell r="F204">
            <v>50</v>
          </cell>
          <cell r="G204">
            <v>11942</v>
          </cell>
          <cell r="I204">
            <v>11595</v>
          </cell>
          <cell r="K204">
            <v>0</v>
          </cell>
          <cell r="M204">
            <v>347</v>
          </cell>
          <cell r="N204" t="str">
            <v>전선관부속자재</v>
          </cell>
          <cell r="O204" t="str">
            <v>전선관의 15%</v>
          </cell>
          <cell r="P204">
            <v>1</v>
          </cell>
          <cell r="Q204" t="str">
            <v>식</v>
          </cell>
          <cell r="W204">
            <v>0</v>
          </cell>
          <cell r="Z204" t="str">
            <v>잡재료비</v>
          </cell>
          <cell r="AA204" t="str">
            <v>배관의 5%</v>
          </cell>
          <cell r="AB204">
            <v>1</v>
          </cell>
          <cell r="AC204" t="str">
            <v>식</v>
          </cell>
          <cell r="AI204">
            <v>0</v>
          </cell>
          <cell r="AM204">
            <v>2</v>
          </cell>
          <cell r="AN204">
            <v>1</v>
          </cell>
          <cell r="AO204">
            <v>1</v>
          </cell>
          <cell r="AP204" t="str">
            <v>배전전공</v>
          </cell>
          <cell r="AQ204">
            <v>4.1000000000000002E-2</v>
          </cell>
          <cell r="AR204" t="str">
            <v>보통인부</v>
          </cell>
          <cell r="AS204">
            <v>0.129</v>
          </cell>
          <cell r="BB204" t="str">
            <v>전 5-37-1</v>
          </cell>
          <cell r="BC204">
            <v>1</v>
          </cell>
        </row>
        <row r="205">
          <cell r="A205">
            <v>78</v>
          </cell>
          <cell r="B205" t="str">
            <v>압착단자</v>
          </cell>
          <cell r="C205" t="str">
            <v xml:space="preserve"> 14㎟</v>
          </cell>
          <cell r="D205">
            <v>1</v>
          </cell>
          <cell r="E205" t="str">
            <v>EA</v>
          </cell>
          <cell r="F205">
            <v>50</v>
          </cell>
          <cell r="G205">
            <v>4819</v>
          </cell>
          <cell r="I205">
            <v>4613</v>
          </cell>
          <cell r="J205">
            <v>68</v>
          </cell>
          <cell r="K205">
            <v>68</v>
          </cell>
          <cell r="M205">
            <v>138</v>
          </cell>
          <cell r="AM205">
            <v>1</v>
          </cell>
          <cell r="AN205">
            <v>0.3</v>
          </cell>
          <cell r="AO205">
            <v>0.3</v>
          </cell>
          <cell r="AP205" t="str">
            <v>저압케이블공</v>
          </cell>
          <cell r="AQ205">
            <v>0.26</v>
          </cell>
          <cell r="BB205" t="str">
            <v>전 5-40</v>
          </cell>
          <cell r="BC205">
            <v>1</v>
          </cell>
        </row>
        <row r="206">
          <cell r="A206">
            <v>79</v>
          </cell>
          <cell r="B206" t="str">
            <v>압착단자</v>
          </cell>
          <cell r="C206" t="str">
            <v xml:space="preserve"> 22㎟</v>
          </cell>
          <cell r="D206">
            <v>1</v>
          </cell>
          <cell r="E206" t="str">
            <v>EA</v>
          </cell>
          <cell r="F206">
            <v>50</v>
          </cell>
          <cell r="G206">
            <v>5965</v>
          </cell>
          <cell r="I206">
            <v>5678</v>
          </cell>
          <cell r="J206">
            <v>117</v>
          </cell>
          <cell r="K206">
            <v>117</v>
          </cell>
          <cell r="M206">
            <v>170</v>
          </cell>
          <cell r="AM206">
            <v>1</v>
          </cell>
          <cell r="AN206">
            <v>0.3</v>
          </cell>
          <cell r="AO206">
            <v>0.3</v>
          </cell>
          <cell r="AP206" t="str">
            <v>저압케이블공</v>
          </cell>
          <cell r="AQ206">
            <v>0.32</v>
          </cell>
          <cell r="BB206" t="str">
            <v>전 5-40</v>
          </cell>
          <cell r="BC206">
            <v>1</v>
          </cell>
        </row>
        <row r="207">
          <cell r="A207">
            <v>80</v>
          </cell>
          <cell r="B207" t="str">
            <v>압착단자</v>
          </cell>
          <cell r="C207" t="str">
            <v xml:space="preserve"> 38㎟</v>
          </cell>
          <cell r="D207">
            <v>1</v>
          </cell>
          <cell r="E207" t="str">
            <v>EA</v>
          </cell>
          <cell r="F207">
            <v>50</v>
          </cell>
          <cell r="G207">
            <v>7087</v>
          </cell>
          <cell r="I207">
            <v>6742</v>
          </cell>
          <cell r="J207">
            <v>143</v>
          </cell>
          <cell r="K207">
            <v>143</v>
          </cell>
          <cell r="M207">
            <v>202</v>
          </cell>
          <cell r="AM207">
            <v>1</v>
          </cell>
          <cell r="AN207">
            <v>0.3</v>
          </cell>
          <cell r="AO207">
            <v>0.3</v>
          </cell>
          <cell r="AP207" t="str">
            <v>저압케이블공</v>
          </cell>
          <cell r="AQ207">
            <v>0.38</v>
          </cell>
          <cell r="BB207" t="str">
            <v>전 5-40</v>
          </cell>
          <cell r="BC207">
            <v>1</v>
          </cell>
        </row>
        <row r="208">
          <cell r="A208">
            <v>81</v>
          </cell>
          <cell r="B208" t="str">
            <v>압착단자</v>
          </cell>
          <cell r="C208" t="str">
            <v xml:space="preserve"> 60㎟</v>
          </cell>
          <cell r="D208">
            <v>1</v>
          </cell>
          <cell r="E208" t="str">
            <v>EA</v>
          </cell>
          <cell r="F208">
            <v>50</v>
          </cell>
          <cell r="G208">
            <v>8756</v>
          </cell>
          <cell r="I208">
            <v>8162</v>
          </cell>
          <cell r="J208">
            <v>350</v>
          </cell>
          <cell r="K208">
            <v>350</v>
          </cell>
          <cell r="M208">
            <v>244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0.46</v>
          </cell>
          <cell r="BB208" t="str">
            <v>전 5-40</v>
          </cell>
          <cell r="BC208">
            <v>1</v>
          </cell>
        </row>
        <row r="209">
          <cell r="B209" t="str">
            <v>압착단자</v>
          </cell>
          <cell r="C209" t="str">
            <v xml:space="preserve"> 80㎟</v>
          </cell>
          <cell r="D209">
            <v>1</v>
          </cell>
          <cell r="E209" t="str">
            <v>EA</v>
          </cell>
          <cell r="F209">
            <v>50</v>
          </cell>
          <cell r="G209">
            <v>8954</v>
          </cell>
          <cell r="I209">
            <v>8694</v>
          </cell>
          <cell r="K209">
            <v>0</v>
          </cell>
          <cell r="M209">
            <v>260</v>
          </cell>
          <cell r="AM209">
            <v>1</v>
          </cell>
          <cell r="AN209">
            <v>0.3</v>
          </cell>
          <cell r="AO209">
            <v>0.3</v>
          </cell>
          <cell r="AP209" t="str">
            <v>저압케이블공</v>
          </cell>
          <cell r="AQ209">
            <v>0.49</v>
          </cell>
          <cell r="BB209" t="str">
            <v>전 5-40</v>
          </cell>
          <cell r="BC209">
            <v>1</v>
          </cell>
        </row>
        <row r="210">
          <cell r="A210">
            <v>82</v>
          </cell>
          <cell r="B210" t="str">
            <v>압착단자</v>
          </cell>
          <cell r="C210" t="str">
            <v xml:space="preserve"> 100㎟</v>
          </cell>
          <cell r="D210">
            <v>1</v>
          </cell>
          <cell r="E210" t="str">
            <v>EA</v>
          </cell>
          <cell r="F210">
            <v>50</v>
          </cell>
          <cell r="G210">
            <v>10141</v>
          </cell>
          <cell r="I210">
            <v>9404</v>
          </cell>
          <cell r="J210">
            <v>455</v>
          </cell>
          <cell r="K210">
            <v>455</v>
          </cell>
          <cell r="M210">
            <v>282</v>
          </cell>
          <cell r="AM210">
            <v>1</v>
          </cell>
          <cell r="AN210">
            <v>0.3</v>
          </cell>
          <cell r="AO210">
            <v>0.3</v>
          </cell>
          <cell r="AP210" t="str">
            <v>저압케이블공</v>
          </cell>
          <cell r="AQ210">
            <v>0.53</v>
          </cell>
          <cell r="BB210" t="str">
            <v>전 5-40</v>
          </cell>
          <cell r="BC210">
            <v>1</v>
          </cell>
        </row>
        <row r="211">
          <cell r="A211">
            <v>83</v>
          </cell>
          <cell r="B211" t="str">
            <v>압착단자</v>
          </cell>
          <cell r="C211" t="str">
            <v xml:space="preserve"> 150㎟</v>
          </cell>
          <cell r="D211">
            <v>1</v>
          </cell>
          <cell r="E211" t="str">
            <v>EA</v>
          </cell>
          <cell r="F211">
            <v>50</v>
          </cell>
          <cell r="G211">
            <v>12776</v>
          </cell>
          <cell r="I211">
            <v>11710</v>
          </cell>
          <cell r="J211">
            <v>715</v>
          </cell>
          <cell r="K211">
            <v>715</v>
          </cell>
          <cell r="M211">
            <v>351</v>
          </cell>
          <cell r="AM211">
            <v>1</v>
          </cell>
          <cell r="AN211">
            <v>0.3</v>
          </cell>
          <cell r="AO211">
            <v>0.3</v>
          </cell>
          <cell r="AP211" t="str">
            <v>저압케이블공</v>
          </cell>
          <cell r="AQ211">
            <v>0.66</v>
          </cell>
          <cell r="BB211" t="str">
            <v>전 5-40</v>
          </cell>
          <cell r="BC211">
            <v>1</v>
          </cell>
        </row>
        <row r="212">
          <cell r="A212">
            <v>84</v>
          </cell>
          <cell r="B212" t="str">
            <v>압착단자</v>
          </cell>
          <cell r="C212" t="str">
            <v xml:space="preserve"> 200㎟</v>
          </cell>
          <cell r="D212">
            <v>1</v>
          </cell>
          <cell r="E212" t="str">
            <v>EA</v>
          </cell>
          <cell r="F212">
            <v>50</v>
          </cell>
          <cell r="G212">
            <v>14237</v>
          </cell>
          <cell r="I212">
            <v>12775</v>
          </cell>
          <cell r="J212">
            <v>1079</v>
          </cell>
          <cell r="K212">
            <v>1079</v>
          </cell>
          <cell r="M212">
            <v>383</v>
          </cell>
          <cell r="AM212">
            <v>1</v>
          </cell>
          <cell r="AN212">
            <v>0.3</v>
          </cell>
          <cell r="AO212">
            <v>0.3</v>
          </cell>
          <cell r="AP212" t="str">
            <v>저압케이블공</v>
          </cell>
          <cell r="AQ212">
            <v>0.72</v>
          </cell>
          <cell r="BB212" t="str">
            <v>전 5-40</v>
          </cell>
          <cell r="BC212">
            <v>1</v>
          </cell>
        </row>
        <row r="213">
          <cell r="A213">
            <v>85</v>
          </cell>
          <cell r="B213" t="str">
            <v>압착단자</v>
          </cell>
          <cell r="C213" t="str">
            <v xml:space="preserve"> 250㎟</v>
          </cell>
          <cell r="D213">
            <v>1</v>
          </cell>
          <cell r="E213" t="str">
            <v>EA</v>
          </cell>
          <cell r="F213">
            <v>50</v>
          </cell>
          <cell r="G213">
            <v>16038</v>
          </cell>
          <cell r="I213">
            <v>14372</v>
          </cell>
          <cell r="J213">
            <v>1235</v>
          </cell>
          <cell r="K213">
            <v>1235</v>
          </cell>
          <cell r="M213">
            <v>431</v>
          </cell>
          <cell r="AM213">
            <v>1</v>
          </cell>
          <cell r="AN213">
            <v>0.3</v>
          </cell>
          <cell r="AO213">
            <v>0.3</v>
          </cell>
          <cell r="AP213" t="str">
            <v>저압케이블공</v>
          </cell>
          <cell r="AQ213">
            <v>0.81</v>
          </cell>
          <cell r="BB213" t="str">
            <v>전 5-40</v>
          </cell>
          <cell r="BC213">
            <v>1</v>
          </cell>
        </row>
        <row r="214">
          <cell r="A214">
            <v>86</v>
          </cell>
          <cell r="B214" t="str">
            <v>압착단자</v>
          </cell>
          <cell r="C214" t="str">
            <v xml:space="preserve"> 325㎟</v>
          </cell>
          <cell r="D214">
            <v>1</v>
          </cell>
          <cell r="E214" t="str">
            <v>EA</v>
          </cell>
          <cell r="F214">
            <v>50</v>
          </cell>
          <cell r="G214">
            <v>18598</v>
          </cell>
          <cell r="I214">
            <v>15969</v>
          </cell>
          <cell r="J214">
            <v>2150</v>
          </cell>
          <cell r="K214">
            <v>2150</v>
          </cell>
          <cell r="M214">
            <v>479</v>
          </cell>
          <cell r="AM214">
            <v>1</v>
          </cell>
          <cell r="AN214">
            <v>0.3</v>
          </cell>
          <cell r="AO214">
            <v>0.3</v>
          </cell>
          <cell r="AP214" t="str">
            <v>저압케이블공</v>
          </cell>
          <cell r="AQ214">
            <v>0.9</v>
          </cell>
          <cell r="BB214" t="str">
            <v>전 5-40</v>
          </cell>
          <cell r="BC214">
            <v>1</v>
          </cell>
        </row>
        <row r="215">
          <cell r="B215" t="str">
            <v>압착단자</v>
          </cell>
          <cell r="C215" t="str">
            <v xml:space="preserve"> 400㎟</v>
          </cell>
          <cell r="D215">
            <v>1</v>
          </cell>
          <cell r="E215" t="str">
            <v>EA</v>
          </cell>
          <cell r="F215">
            <v>50</v>
          </cell>
          <cell r="G215">
            <v>18275</v>
          </cell>
          <cell r="I215">
            <v>17743</v>
          </cell>
          <cell r="K215">
            <v>0</v>
          </cell>
          <cell r="M215">
            <v>532</v>
          </cell>
          <cell r="AM215">
            <v>1</v>
          </cell>
          <cell r="AN215">
            <v>0.3</v>
          </cell>
          <cell r="AO215">
            <v>0.3</v>
          </cell>
          <cell r="AP215" t="str">
            <v>저압케이블공</v>
          </cell>
          <cell r="AQ215">
            <v>1</v>
          </cell>
          <cell r="BB215" t="str">
            <v>전 5-40</v>
          </cell>
          <cell r="BC215">
            <v>1</v>
          </cell>
        </row>
        <row r="216">
          <cell r="B216" t="str">
            <v>노말밴드</v>
          </cell>
          <cell r="C216" t="str">
            <v>ST 28C</v>
          </cell>
          <cell r="D216">
            <v>1</v>
          </cell>
          <cell r="E216" t="str">
            <v>EA</v>
          </cell>
          <cell r="F216">
            <v>50</v>
          </cell>
          <cell r="G216">
            <v>56702</v>
          </cell>
          <cell r="I216">
            <v>53231</v>
          </cell>
          <cell r="J216">
            <v>1875</v>
          </cell>
          <cell r="K216">
            <v>1875</v>
          </cell>
          <cell r="M216">
            <v>1596</v>
          </cell>
          <cell r="AM216">
            <v>1</v>
          </cell>
          <cell r="AN216">
            <v>1</v>
          </cell>
          <cell r="AO216">
            <v>1</v>
          </cell>
          <cell r="AP216" t="str">
            <v>저압케이블공</v>
          </cell>
          <cell r="AQ216">
            <v>0.9</v>
          </cell>
          <cell r="BC216">
            <v>1</v>
          </cell>
        </row>
        <row r="217">
          <cell r="B217" t="str">
            <v>노말밴드</v>
          </cell>
          <cell r="C217" t="str">
            <v>ST 36C</v>
          </cell>
          <cell r="D217">
            <v>1</v>
          </cell>
          <cell r="E217" t="str">
            <v>EA</v>
          </cell>
          <cell r="F217">
            <v>50</v>
          </cell>
          <cell r="G217">
            <v>57327</v>
          </cell>
          <cell r="I217">
            <v>53231</v>
          </cell>
          <cell r="J217">
            <v>2500</v>
          </cell>
          <cell r="K217">
            <v>2500</v>
          </cell>
          <cell r="M217">
            <v>1596</v>
          </cell>
          <cell r="AM217">
            <v>1</v>
          </cell>
          <cell r="AN217">
            <v>1</v>
          </cell>
          <cell r="AO217">
            <v>1</v>
          </cell>
          <cell r="AP217" t="str">
            <v>저압케이블공</v>
          </cell>
          <cell r="AQ217">
            <v>0.9</v>
          </cell>
          <cell r="BC217">
            <v>1</v>
          </cell>
        </row>
        <row r="218">
          <cell r="B218" t="str">
            <v>노말밴드</v>
          </cell>
          <cell r="C218" t="str">
            <v>ST 42C</v>
          </cell>
          <cell r="D218">
            <v>1</v>
          </cell>
          <cell r="E218" t="str">
            <v>EA</v>
          </cell>
          <cell r="F218">
            <v>50</v>
          </cell>
          <cell r="G218">
            <v>58077</v>
          </cell>
          <cell r="I218">
            <v>53231</v>
          </cell>
          <cell r="J218">
            <v>3250</v>
          </cell>
          <cell r="K218">
            <v>3250</v>
          </cell>
          <cell r="M218">
            <v>1596</v>
          </cell>
          <cell r="AM218">
            <v>1</v>
          </cell>
          <cell r="AN218">
            <v>1</v>
          </cell>
          <cell r="AO218">
            <v>1</v>
          </cell>
          <cell r="AP218" t="str">
            <v>저압케이블공</v>
          </cell>
          <cell r="AQ218">
            <v>0.9</v>
          </cell>
          <cell r="BC218">
            <v>1</v>
          </cell>
        </row>
        <row r="219">
          <cell r="B219" t="str">
            <v>노말밴드</v>
          </cell>
          <cell r="C219" t="str">
            <v>ST 54C</v>
          </cell>
          <cell r="D219">
            <v>1</v>
          </cell>
          <cell r="E219" t="str">
            <v>EA</v>
          </cell>
          <cell r="F219">
            <v>50</v>
          </cell>
          <cell r="G219">
            <v>59452</v>
          </cell>
          <cell r="I219">
            <v>53231</v>
          </cell>
          <cell r="J219">
            <v>4625</v>
          </cell>
          <cell r="K219">
            <v>4625</v>
          </cell>
          <cell r="M219">
            <v>1596</v>
          </cell>
          <cell r="AM219">
            <v>1</v>
          </cell>
          <cell r="AN219">
            <v>1</v>
          </cell>
          <cell r="AO219">
            <v>1</v>
          </cell>
          <cell r="AP219" t="str">
            <v>저압케이블공</v>
          </cell>
          <cell r="AQ219">
            <v>0.9</v>
          </cell>
          <cell r="BC219">
            <v>1</v>
          </cell>
        </row>
        <row r="220">
          <cell r="B220" t="str">
            <v>노말밴드</v>
          </cell>
          <cell r="C220" t="str">
            <v>ST 70C</v>
          </cell>
          <cell r="D220">
            <v>1</v>
          </cell>
          <cell r="E220" t="str">
            <v>EA</v>
          </cell>
          <cell r="F220">
            <v>50</v>
          </cell>
          <cell r="G220">
            <v>62327</v>
          </cell>
          <cell r="I220">
            <v>53231</v>
          </cell>
          <cell r="J220">
            <v>7500</v>
          </cell>
          <cell r="K220">
            <v>7500</v>
          </cell>
          <cell r="M220">
            <v>1596</v>
          </cell>
          <cell r="AM220">
            <v>1</v>
          </cell>
          <cell r="AN220">
            <v>1</v>
          </cell>
          <cell r="AO220">
            <v>1</v>
          </cell>
          <cell r="AP220" t="str">
            <v>저압케이블공</v>
          </cell>
          <cell r="AQ220">
            <v>0.9</v>
          </cell>
          <cell r="BC220">
            <v>1</v>
          </cell>
        </row>
        <row r="221">
          <cell r="B221" t="str">
            <v>노말밴드</v>
          </cell>
          <cell r="C221" t="str">
            <v>ST 82C</v>
          </cell>
          <cell r="D221">
            <v>1</v>
          </cell>
          <cell r="E221" t="str">
            <v>EA</v>
          </cell>
          <cell r="F221">
            <v>50</v>
          </cell>
          <cell r="G221">
            <v>1973</v>
          </cell>
          <cell r="I221">
            <v>1916</v>
          </cell>
          <cell r="K221">
            <v>0</v>
          </cell>
          <cell r="M221">
            <v>57</v>
          </cell>
          <cell r="AM221">
            <v>1</v>
          </cell>
          <cell r="AN221">
            <v>1</v>
          </cell>
          <cell r="AO221">
            <v>1</v>
          </cell>
          <cell r="AP221" t="str">
            <v>내선전공</v>
          </cell>
          <cell r="AQ221">
            <v>0.04</v>
          </cell>
          <cell r="BB221" t="str">
            <v>전 7-18</v>
          </cell>
          <cell r="BC221">
            <v>1</v>
          </cell>
        </row>
        <row r="222">
          <cell r="B222" t="str">
            <v>노말밴드</v>
          </cell>
          <cell r="C222" t="str">
            <v>ST 104C</v>
          </cell>
          <cell r="D222">
            <v>1</v>
          </cell>
          <cell r="E222" t="str">
            <v>EA</v>
          </cell>
          <cell r="F222">
            <v>50</v>
          </cell>
          <cell r="G222">
            <v>76077</v>
          </cell>
          <cell r="I222">
            <v>53231</v>
          </cell>
          <cell r="J222">
            <v>21250</v>
          </cell>
          <cell r="K222">
            <v>21250</v>
          </cell>
          <cell r="M222">
            <v>1596</v>
          </cell>
          <cell r="AM222">
            <v>1</v>
          </cell>
          <cell r="AN222">
            <v>1</v>
          </cell>
          <cell r="AO222">
            <v>1</v>
          </cell>
          <cell r="AP222" t="str">
            <v>저압케이블공</v>
          </cell>
          <cell r="AQ222">
            <v>0.9</v>
          </cell>
          <cell r="BC222">
            <v>1</v>
          </cell>
        </row>
        <row r="223">
          <cell r="B223" t="str">
            <v>케이블 종단접속재</v>
          </cell>
          <cell r="C223" t="str">
            <v>6.6KV 1C/100㎟</v>
          </cell>
          <cell r="D223">
            <v>1</v>
          </cell>
          <cell r="E223" t="str">
            <v>EA</v>
          </cell>
          <cell r="F223">
            <v>50</v>
          </cell>
          <cell r="G223">
            <v>61688</v>
          </cell>
          <cell r="I223">
            <v>59892</v>
          </cell>
          <cell r="K223">
            <v>0</v>
          </cell>
          <cell r="M223">
            <v>1796</v>
          </cell>
          <cell r="AM223">
            <v>1</v>
          </cell>
          <cell r="AN223">
            <v>1</v>
          </cell>
          <cell r="AO223">
            <v>1</v>
          </cell>
          <cell r="AP223" t="str">
            <v>고압케이블공</v>
          </cell>
          <cell r="AQ223">
            <v>0.9</v>
          </cell>
          <cell r="BB223" t="str">
            <v>전 5-40</v>
          </cell>
          <cell r="BC223">
            <v>1</v>
          </cell>
        </row>
        <row r="224">
          <cell r="B224" t="str">
            <v>케이블 종단접속재</v>
          </cell>
          <cell r="C224" t="str">
            <v>6.6KV 1C/200㎟</v>
          </cell>
          <cell r="D224">
            <v>1</v>
          </cell>
          <cell r="E224" t="str">
            <v>EA</v>
          </cell>
          <cell r="F224">
            <v>70</v>
          </cell>
          <cell r="G224">
            <v>89106</v>
          </cell>
          <cell r="I224">
            <v>86511</v>
          </cell>
          <cell r="K224">
            <v>0</v>
          </cell>
          <cell r="M224">
            <v>2595</v>
          </cell>
          <cell r="AM224">
            <v>1</v>
          </cell>
          <cell r="AN224">
            <v>1</v>
          </cell>
          <cell r="AO224">
            <v>1</v>
          </cell>
          <cell r="AP224" t="str">
            <v>고압케이블공</v>
          </cell>
          <cell r="AQ224">
            <v>1.3</v>
          </cell>
          <cell r="BB224" t="str">
            <v>전 5-40</v>
          </cell>
          <cell r="BC224">
            <v>1</v>
          </cell>
        </row>
        <row r="225">
          <cell r="B225" t="str">
            <v>케이블 종단접속재</v>
          </cell>
          <cell r="C225" t="str">
            <v>6.6KV 1C/250㎟</v>
          </cell>
          <cell r="D225">
            <v>1</v>
          </cell>
          <cell r="E225" t="str">
            <v>EA</v>
          </cell>
          <cell r="F225">
            <v>70</v>
          </cell>
          <cell r="G225">
            <v>95959</v>
          </cell>
          <cell r="I225">
            <v>93165</v>
          </cell>
          <cell r="K225">
            <v>0</v>
          </cell>
          <cell r="M225">
            <v>2794</v>
          </cell>
          <cell r="AM225">
            <v>1</v>
          </cell>
          <cell r="AN225">
            <v>1</v>
          </cell>
          <cell r="AO225">
            <v>1</v>
          </cell>
          <cell r="AP225" t="str">
            <v>고압케이블공</v>
          </cell>
          <cell r="AQ225">
            <v>1.4</v>
          </cell>
          <cell r="BB225" t="str">
            <v>전 5-40</v>
          </cell>
          <cell r="BC225">
            <v>1</v>
          </cell>
        </row>
        <row r="226">
          <cell r="A226">
            <v>87</v>
          </cell>
          <cell r="B226" t="str">
            <v>케이블 종단접속재</v>
          </cell>
          <cell r="C226" t="str">
            <v>23KV 1C/60㎟</v>
          </cell>
          <cell r="D226">
            <v>1</v>
          </cell>
          <cell r="E226" t="str">
            <v>EA</v>
          </cell>
          <cell r="F226">
            <v>70</v>
          </cell>
          <cell r="G226">
            <v>178516</v>
          </cell>
          <cell r="I226">
            <v>102443</v>
          </cell>
          <cell r="J226">
            <v>73000</v>
          </cell>
          <cell r="K226">
            <v>73000</v>
          </cell>
          <cell r="M226">
            <v>3073</v>
          </cell>
          <cell r="AM226">
            <v>1</v>
          </cell>
          <cell r="AN226">
            <v>1</v>
          </cell>
          <cell r="AO226">
            <v>1</v>
          </cell>
          <cell r="AP226" t="str">
            <v>특고케이블공</v>
          </cell>
          <cell r="AQ226">
            <v>1.05</v>
          </cell>
          <cell r="BB226" t="str">
            <v>전 5-40</v>
          </cell>
          <cell r="BC226">
            <v>1</v>
          </cell>
        </row>
        <row r="227">
          <cell r="A227">
            <v>88</v>
          </cell>
          <cell r="B227" t="str">
            <v>OUTLET BOX</v>
          </cell>
          <cell r="C227" t="str">
            <v xml:space="preserve">8각 </v>
          </cell>
          <cell r="D227">
            <v>1</v>
          </cell>
          <cell r="E227" t="str">
            <v>EA</v>
          </cell>
          <cell r="F227">
            <v>50</v>
          </cell>
          <cell r="G227">
            <v>10349</v>
          </cell>
          <cell r="I227">
            <v>9582</v>
          </cell>
          <cell r="J227">
            <v>480</v>
          </cell>
          <cell r="K227">
            <v>480</v>
          </cell>
          <cell r="M227">
            <v>287</v>
          </cell>
          <cell r="AM227">
            <v>1</v>
          </cell>
          <cell r="AN227">
            <v>1</v>
          </cell>
          <cell r="AO227">
            <v>1</v>
          </cell>
          <cell r="AP227" t="str">
            <v>내선전공</v>
          </cell>
          <cell r="AQ227">
            <v>0.2</v>
          </cell>
          <cell r="BB227" t="str">
            <v>전 7-2</v>
          </cell>
          <cell r="BC227">
            <v>1</v>
          </cell>
        </row>
        <row r="228">
          <cell r="A228">
            <v>89</v>
          </cell>
          <cell r="B228" t="str">
            <v>OUTLET BOX</v>
          </cell>
          <cell r="C228" t="str">
            <v xml:space="preserve">4각 </v>
          </cell>
          <cell r="D228">
            <v>1</v>
          </cell>
          <cell r="E228" t="str">
            <v>EA</v>
          </cell>
          <cell r="F228">
            <v>50</v>
          </cell>
          <cell r="G228">
            <v>10429</v>
          </cell>
          <cell r="I228">
            <v>9582</v>
          </cell>
          <cell r="J228">
            <v>560</v>
          </cell>
          <cell r="K228">
            <v>560</v>
          </cell>
          <cell r="M228">
            <v>287</v>
          </cell>
          <cell r="AM228">
            <v>1</v>
          </cell>
          <cell r="AN228">
            <v>1</v>
          </cell>
          <cell r="AO228">
            <v>1</v>
          </cell>
          <cell r="AP228" t="str">
            <v>내선전공</v>
          </cell>
          <cell r="AQ228">
            <v>0.2</v>
          </cell>
          <cell r="BB228" t="str">
            <v>전 7-2</v>
          </cell>
          <cell r="BC228">
            <v>1</v>
          </cell>
        </row>
        <row r="229">
          <cell r="A229">
            <v>90</v>
          </cell>
          <cell r="B229" t="str">
            <v>OUTLET</v>
          </cell>
          <cell r="C229" t="str">
            <v>S/W BOX</v>
          </cell>
          <cell r="D229">
            <v>1</v>
          </cell>
          <cell r="E229" t="str">
            <v>EA</v>
          </cell>
          <cell r="F229">
            <v>50</v>
          </cell>
          <cell r="G229">
            <v>10309</v>
          </cell>
          <cell r="I229">
            <v>9582</v>
          </cell>
          <cell r="J229">
            <v>440</v>
          </cell>
          <cell r="K229">
            <v>440</v>
          </cell>
          <cell r="M229">
            <v>287</v>
          </cell>
          <cell r="AM229">
            <v>1</v>
          </cell>
          <cell r="AN229">
            <v>1</v>
          </cell>
          <cell r="AO229">
            <v>1</v>
          </cell>
          <cell r="AP229" t="str">
            <v>내선전공</v>
          </cell>
          <cell r="AQ229">
            <v>0.2</v>
          </cell>
          <cell r="BB229" t="str">
            <v>전 7-2</v>
          </cell>
          <cell r="BC229">
            <v>1</v>
          </cell>
        </row>
        <row r="230">
          <cell r="A230">
            <v>91</v>
          </cell>
          <cell r="B230" t="str">
            <v>BOX COVER</v>
          </cell>
          <cell r="C230" t="str">
            <v xml:space="preserve">8각 </v>
          </cell>
          <cell r="D230">
            <v>1</v>
          </cell>
          <cell r="E230" t="str">
            <v>EA</v>
          </cell>
          <cell r="F230">
            <v>50</v>
          </cell>
          <cell r="G230">
            <v>1640</v>
          </cell>
          <cell r="I230">
            <v>1437</v>
          </cell>
          <cell r="J230">
            <v>160</v>
          </cell>
          <cell r="K230">
            <v>160</v>
          </cell>
          <cell r="M230">
            <v>43</v>
          </cell>
          <cell r="AM230">
            <v>1</v>
          </cell>
          <cell r="AN230">
            <v>1</v>
          </cell>
          <cell r="AO230">
            <v>1</v>
          </cell>
          <cell r="AP230" t="str">
            <v>내선전공</v>
          </cell>
          <cell r="AQ230">
            <v>0.03</v>
          </cell>
          <cell r="BB230" t="str">
            <v>전 7-18</v>
          </cell>
          <cell r="BC230">
            <v>1</v>
          </cell>
        </row>
        <row r="231">
          <cell r="A231">
            <v>92</v>
          </cell>
          <cell r="B231" t="str">
            <v>BOX COVER</v>
          </cell>
          <cell r="C231" t="str">
            <v>4각 오목</v>
          </cell>
          <cell r="D231">
            <v>1</v>
          </cell>
          <cell r="E231" t="str">
            <v>EA</v>
          </cell>
          <cell r="F231">
            <v>50</v>
          </cell>
          <cell r="G231">
            <v>1680</v>
          </cell>
          <cell r="I231">
            <v>1437</v>
          </cell>
          <cell r="J231">
            <v>200</v>
          </cell>
          <cell r="K231">
            <v>200</v>
          </cell>
          <cell r="M231">
            <v>43</v>
          </cell>
          <cell r="AM231">
            <v>1</v>
          </cell>
          <cell r="AN231">
            <v>1</v>
          </cell>
          <cell r="AO231">
            <v>1</v>
          </cell>
          <cell r="AP231" t="str">
            <v>내선전공</v>
          </cell>
          <cell r="AQ231">
            <v>0.03</v>
          </cell>
          <cell r="BB231" t="str">
            <v>전 7-18</v>
          </cell>
          <cell r="BC231">
            <v>1</v>
          </cell>
        </row>
        <row r="232">
          <cell r="A232">
            <v>93</v>
          </cell>
          <cell r="B232" t="str">
            <v>BOX COVER</v>
          </cell>
          <cell r="C232" t="str">
            <v>4각 평</v>
          </cell>
          <cell r="D232">
            <v>1</v>
          </cell>
          <cell r="E232" t="str">
            <v>EA</v>
          </cell>
          <cell r="F232">
            <v>50</v>
          </cell>
          <cell r="G232">
            <v>1680</v>
          </cell>
          <cell r="I232">
            <v>1437</v>
          </cell>
          <cell r="J232">
            <v>200</v>
          </cell>
          <cell r="K232">
            <v>200</v>
          </cell>
          <cell r="M232">
            <v>43</v>
          </cell>
          <cell r="AM232">
            <v>1</v>
          </cell>
          <cell r="AN232">
            <v>1</v>
          </cell>
          <cell r="AO232">
            <v>1</v>
          </cell>
          <cell r="AP232" t="str">
            <v>내선전공</v>
          </cell>
          <cell r="AQ232">
            <v>0.03</v>
          </cell>
          <cell r="BB232" t="str">
            <v>전 7-18</v>
          </cell>
          <cell r="BC232">
            <v>1</v>
          </cell>
        </row>
        <row r="233">
          <cell r="A233">
            <v>94</v>
          </cell>
          <cell r="B233" t="str">
            <v>BOX COVER</v>
          </cell>
          <cell r="C233" t="str">
            <v xml:space="preserve">S/W </v>
          </cell>
          <cell r="D233">
            <v>1</v>
          </cell>
          <cell r="E233" t="str">
            <v>EA</v>
          </cell>
          <cell r="F233">
            <v>50</v>
          </cell>
          <cell r="G233">
            <v>1640</v>
          </cell>
          <cell r="I233">
            <v>1437</v>
          </cell>
          <cell r="J233">
            <v>160</v>
          </cell>
          <cell r="K233">
            <v>160</v>
          </cell>
          <cell r="M233">
            <v>43</v>
          </cell>
          <cell r="AM233">
            <v>1</v>
          </cell>
          <cell r="AN233">
            <v>1</v>
          </cell>
          <cell r="AO233">
            <v>1</v>
          </cell>
          <cell r="AP233" t="str">
            <v>내선전공</v>
          </cell>
          <cell r="AQ233">
            <v>0.03</v>
          </cell>
          <cell r="BB233" t="str">
            <v>전 7-18</v>
          </cell>
          <cell r="BC233">
            <v>1</v>
          </cell>
        </row>
        <row r="234">
          <cell r="B234" t="str">
            <v>PULL BOX</v>
          </cell>
          <cell r="C234" t="str">
            <v xml:space="preserve">100x100x50 </v>
          </cell>
          <cell r="D234">
            <v>1</v>
          </cell>
          <cell r="E234" t="str">
            <v>EA</v>
          </cell>
          <cell r="F234">
            <v>50</v>
          </cell>
          <cell r="G234">
            <v>32569</v>
          </cell>
          <cell r="I234">
            <v>31621</v>
          </cell>
          <cell r="K234">
            <v>0</v>
          </cell>
          <cell r="M234">
            <v>948</v>
          </cell>
          <cell r="AM234">
            <v>1</v>
          </cell>
          <cell r="AN234">
            <v>1</v>
          </cell>
          <cell r="AO234">
            <v>1</v>
          </cell>
          <cell r="AP234" t="str">
            <v>내선전공</v>
          </cell>
          <cell r="AQ234">
            <v>0.66</v>
          </cell>
          <cell r="BB234" t="str">
            <v>전 7-3</v>
          </cell>
          <cell r="BC234">
            <v>1</v>
          </cell>
        </row>
        <row r="235">
          <cell r="A235">
            <v>95</v>
          </cell>
          <cell r="B235" t="str">
            <v>PULL BOX</v>
          </cell>
          <cell r="C235" t="str">
            <v xml:space="preserve">100x100x75 </v>
          </cell>
          <cell r="D235">
            <v>1</v>
          </cell>
          <cell r="E235" t="str">
            <v>EA</v>
          </cell>
          <cell r="F235">
            <v>50</v>
          </cell>
          <cell r="G235">
            <v>33939</v>
          </cell>
          <cell r="I235">
            <v>31621</v>
          </cell>
          <cell r="J235">
            <v>1370</v>
          </cell>
          <cell r="K235">
            <v>1370</v>
          </cell>
          <cell r="M235">
            <v>948</v>
          </cell>
          <cell r="AM235">
            <v>1</v>
          </cell>
          <cell r="AN235">
            <v>1</v>
          </cell>
          <cell r="AO235">
            <v>1</v>
          </cell>
          <cell r="AP235" t="str">
            <v>내선전공</v>
          </cell>
          <cell r="AQ235">
            <v>0.66</v>
          </cell>
          <cell r="BB235" t="str">
            <v>전 7-3</v>
          </cell>
          <cell r="BC235">
            <v>1</v>
          </cell>
        </row>
        <row r="236">
          <cell r="A236">
            <v>96</v>
          </cell>
          <cell r="B236" t="str">
            <v>PULL BOX</v>
          </cell>
          <cell r="C236" t="str">
            <v xml:space="preserve">100x100x100 </v>
          </cell>
          <cell r="D236">
            <v>1</v>
          </cell>
          <cell r="E236" t="str">
            <v>EA</v>
          </cell>
          <cell r="F236">
            <v>50</v>
          </cell>
          <cell r="G236">
            <v>34139</v>
          </cell>
          <cell r="I236">
            <v>31621</v>
          </cell>
          <cell r="J236">
            <v>1570</v>
          </cell>
          <cell r="K236">
            <v>1570</v>
          </cell>
          <cell r="M236">
            <v>948</v>
          </cell>
          <cell r="AM236">
            <v>1</v>
          </cell>
          <cell r="AN236">
            <v>1</v>
          </cell>
          <cell r="AO236">
            <v>1</v>
          </cell>
          <cell r="AP236" t="str">
            <v>내선전공</v>
          </cell>
          <cell r="AQ236">
            <v>0.66</v>
          </cell>
          <cell r="BB236" t="str">
            <v>전 7-3</v>
          </cell>
          <cell r="BC236">
            <v>1</v>
          </cell>
        </row>
        <row r="237">
          <cell r="A237">
            <v>97</v>
          </cell>
          <cell r="B237" t="str">
            <v>PULL BOX</v>
          </cell>
          <cell r="C237" t="str">
            <v xml:space="preserve">150X150X100 </v>
          </cell>
          <cell r="D237">
            <v>1</v>
          </cell>
          <cell r="E237" t="str">
            <v>EA</v>
          </cell>
          <cell r="F237">
            <v>50</v>
          </cell>
          <cell r="G237">
            <v>34789</v>
          </cell>
          <cell r="I237">
            <v>31621</v>
          </cell>
          <cell r="J237">
            <v>2220</v>
          </cell>
          <cell r="K237">
            <v>2220</v>
          </cell>
          <cell r="M237">
            <v>948</v>
          </cell>
          <cell r="AM237">
            <v>1</v>
          </cell>
          <cell r="AN237">
            <v>1</v>
          </cell>
          <cell r="AO237">
            <v>1</v>
          </cell>
          <cell r="AP237" t="str">
            <v>내선전공</v>
          </cell>
          <cell r="AQ237">
            <v>0.66</v>
          </cell>
          <cell r="BB237" t="str">
            <v>전 7-3</v>
          </cell>
          <cell r="BC237">
            <v>1</v>
          </cell>
        </row>
        <row r="238">
          <cell r="A238">
            <v>98</v>
          </cell>
          <cell r="B238" t="str">
            <v>PULL BOX</v>
          </cell>
          <cell r="C238" t="str">
            <v xml:space="preserve">150X150X150 </v>
          </cell>
          <cell r="D238">
            <v>1</v>
          </cell>
          <cell r="E238" t="str">
            <v>EA</v>
          </cell>
          <cell r="F238">
            <v>50</v>
          </cell>
          <cell r="G238">
            <v>35029</v>
          </cell>
          <cell r="I238">
            <v>31621</v>
          </cell>
          <cell r="J238">
            <v>2460</v>
          </cell>
          <cell r="K238">
            <v>2460</v>
          </cell>
          <cell r="M238">
            <v>948</v>
          </cell>
          <cell r="AM238">
            <v>1</v>
          </cell>
          <cell r="AN238">
            <v>1</v>
          </cell>
          <cell r="AO238">
            <v>1</v>
          </cell>
          <cell r="AP238" t="str">
            <v>내선전공</v>
          </cell>
          <cell r="AQ238">
            <v>0.66</v>
          </cell>
          <cell r="BB238" t="str">
            <v>전 7-3</v>
          </cell>
          <cell r="BC238">
            <v>1</v>
          </cell>
        </row>
        <row r="239">
          <cell r="A239">
            <v>99</v>
          </cell>
          <cell r="B239" t="str">
            <v>PULL BOX</v>
          </cell>
          <cell r="C239" t="str">
            <v xml:space="preserve">200X200X100 </v>
          </cell>
          <cell r="D239">
            <v>1</v>
          </cell>
          <cell r="E239" t="str">
            <v>EA</v>
          </cell>
          <cell r="F239">
            <v>50</v>
          </cell>
          <cell r="G239">
            <v>35639</v>
          </cell>
          <cell r="I239">
            <v>31621</v>
          </cell>
          <cell r="J239">
            <v>3070</v>
          </cell>
          <cell r="K239">
            <v>3070</v>
          </cell>
          <cell r="M239">
            <v>948</v>
          </cell>
          <cell r="AM239">
            <v>1</v>
          </cell>
          <cell r="AN239">
            <v>1</v>
          </cell>
          <cell r="AO239">
            <v>1</v>
          </cell>
          <cell r="AP239" t="str">
            <v>내선전공</v>
          </cell>
          <cell r="AQ239">
            <v>0.66</v>
          </cell>
          <cell r="BB239" t="str">
            <v>전 7-3</v>
          </cell>
          <cell r="BC239">
            <v>1</v>
          </cell>
        </row>
        <row r="240">
          <cell r="A240">
            <v>100</v>
          </cell>
          <cell r="B240" t="str">
            <v>PULL BOX</v>
          </cell>
          <cell r="C240" t="str">
            <v>200X200X150</v>
          </cell>
          <cell r="D240">
            <v>1</v>
          </cell>
          <cell r="E240" t="str">
            <v>EA</v>
          </cell>
          <cell r="F240">
            <v>50</v>
          </cell>
          <cell r="G240">
            <v>36209</v>
          </cell>
          <cell r="I240">
            <v>31621</v>
          </cell>
          <cell r="J240">
            <v>3640</v>
          </cell>
          <cell r="K240">
            <v>3640</v>
          </cell>
          <cell r="M240">
            <v>948</v>
          </cell>
          <cell r="AM240">
            <v>1</v>
          </cell>
          <cell r="AN240">
            <v>1</v>
          </cell>
          <cell r="AO240">
            <v>1</v>
          </cell>
          <cell r="AP240" t="str">
            <v>내선전공</v>
          </cell>
          <cell r="AQ240">
            <v>0.66</v>
          </cell>
          <cell r="BB240" t="str">
            <v>전 7-3</v>
          </cell>
          <cell r="BC240">
            <v>1</v>
          </cell>
        </row>
        <row r="241">
          <cell r="A241">
            <v>101</v>
          </cell>
          <cell r="B241" t="str">
            <v>PULL BOX</v>
          </cell>
          <cell r="C241" t="str">
            <v xml:space="preserve">200X200X200 </v>
          </cell>
          <cell r="D241">
            <v>1</v>
          </cell>
          <cell r="E241" t="str">
            <v>EA</v>
          </cell>
          <cell r="F241">
            <v>50</v>
          </cell>
          <cell r="G241">
            <v>36779</v>
          </cell>
          <cell r="I241">
            <v>31621</v>
          </cell>
          <cell r="J241">
            <v>4210</v>
          </cell>
          <cell r="K241">
            <v>4210</v>
          </cell>
          <cell r="M241">
            <v>948</v>
          </cell>
          <cell r="AM241">
            <v>1</v>
          </cell>
          <cell r="AN241">
            <v>1</v>
          </cell>
          <cell r="AO241">
            <v>1</v>
          </cell>
          <cell r="AP241" t="str">
            <v>내선전공</v>
          </cell>
          <cell r="AQ241">
            <v>0.66</v>
          </cell>
          <cell r="BB241" t="str">
            <v>전 7-3</v>
          </cell>
          <cell r="BC241">
            <v>1</v>
          </cell>
        </row>
        <row r="242">
          <cell r="A242">
            <v>102</v>
          </cell>
          <cell r="B242" t="str">
            <v>PULL BOX</v>
          </cell>
          <cell r="C242" t="str">
            <v xml:space="preserve">250X250X150 </v>
          </cell>
          <cell r="D242">
            <v>1</v>
          </cell>
          <cell r="E242" t="str">
            <v>EA</v>
          </cell>
          <cell r="F242">
            <v>50</v>
          </cell>
          <cell r="G242">
            <v>37139</v>
          </cell>
          <cell r="I242">
            <v>31621</v>
          </cell>
          <cell r="J242">
            <v>4570</v>
          </cell>
          <cell r="K242">
            <v>4570</v>
          </cell>
          <cell r="M242">
            <v>948</v>
          </cell>
          <cell r="AM242">
            <v>1</v>
          </cell>
          <cell r="AN242">
            <v>1</v>
          </cell>
          <cell r="AO242">
            <v>1</v>
          </cell>
          <cell r="AP242" t="str">
            <v>내선전공</v>
          </cell>
          <cell r="AQ242">
            <v>0.66</v>
          </cell>
          <cell r="BB242" t="str">
            <v>전 7-3</v>
          </cell>
          <cell r="BC242">
            <v>1</v>
          </cell>
        </row>
        <row r="243">
          <cell r="B243" t="str">
            <v>PULL BOX</v>
          </cell>
          <cell r="C243" t="str">
            <v>250X250X200</v>
          </cell>
          <cell r="D243">
            <v>1</v>
          </cell>
          <cell r="E243" t="str">
            <v>EA</v>
          </cell>
          <cell r="F243">
            <v>50</v>
          </cell>
          <cell r="G243">
            <v>38849</v>
          </cell>
          <cell r="I243">
            <v>31621</v>
          </cell>
          <cell r="J243">
            <v>6280</v>
          </cell>
          <cell r="K243">
            <v>6280</v>
          </cell>
          <cell r="M243">
            <v>948</v>
          </cell>
          <cell r="AM243">
            <v>1</v>
          </cell>
          <cell r="AN243">
            <v>1</v>
          </cell>
          <cell r="AO243">
            <v>1</v>
          </cell>
          <cell r="AP243" t="str">
            <v>내선전공</v>
          </cell>
          <cell r="AQ243">
            <v>0.66</v>
          </cell>
          <cell r="BB243" t="str">
            <v>전 7-3</v>
          </cell>
          <cell r="BC243">
            <v>1</v>
          </cell>
        </row>
        <row r="244">
          <cell r="A244">
            <v>103</v>
          </cell>
          <cell r="B244" t="str">
            <v>PULL BOX</v>
          </cell>
          <cell r="C244" t="str">
            <v xml:space="preserve">300X300X200 </v>
          </cell>
          <cell r="D244">
            <v>1</v>
          </cell>
          <cell r="E244" t="str">
            <v>EA</v>
          </cell>
          <cell r="F244">
            <v>50</v>
          </cell>
          <cell r="G244">
            <v>39049</v>
          </cell>
          <cell r="I244">
            <v>31621</v>
          </cell>
          <cell r="J244">
            <v>6480</v>
          </cell>
          <cell r="K244">
            <v>6480</v>
          </cell>
          <cell r="M244">
            <v>948</v>
          </cell>
          <cell r="AM244">
            <v>1</v>
          </cell>
          <cell r="AN244">
            <v>1</v>
          </cell>
          <cell r="AO244">
            <v>1</v>
          </cell>
          <cell r="AP244" t="str">
            <v>내선전공</v>
          </cell>
          <cell r="AQ244">
            <v>0.66</v>
          </cell>
          <cell r="BB244" t="str">
            <v>전 7-3</v>
          </cell>
          <cell r="BC244">
            <v>1</v>
          </cell>
        </row>
        <row r="245">
          <cell r="B245" t="str">
            <v>PULL BOX</v>
          </cell>
          <cell r="C245" t="str">
            <v xml:space="preserve">300X300X300 </v>
          </cell>
          <cell r="D245">
            <v>1</v>
          </cell>
          <cell r="E245" t="str">
            <v>EA</v>
          </cell>
          <cell r="F245">
            <v>50</v>
          </cell>
          <cell r="G245">
            <v>32569</v>
          </cell>
          <cell r="I245">
            <v>31621</v>
          </cell>
          <cell r="K245">
            <v>0</v>
          </cell>
          <cell r="M245">
            <v>948</v>
          </cell>
          <cell r="AM245">
            <v>1</v>
          </cell>
          <cell r="AN245">
            <v>1</v>
          </cell>
          <cell r="AO245">
            <v>1</v>
          </cell>
          <cell r="AP245" t="str">
            <v>내선전공</v>
          </cell>
          <cell r="AQ245">
            <v>0.66</v>
          </cell>
          <cell r="BB245" t="str">
            <v>전 7-3</v>
          </cell>
          <cell r="BC245">
            <v>1</v>
          </cell>
        </row>
        <row r="246">
          <cell r="B246" t="str">
            <v>PULL BOX</v>
          </cell>
          <cell r="C246" t="str">
            <v xml:space="preserve">400X400X200 </v>
          </cell>
          <cell r="D246">
            <v>1</v>
          </cell>
          <cell r="E246" t="str">
            <v>EA</v>
          </cell>
          <cell r="F246">
            <v>50</v>
          </cell>
          <cell r="G246">
            <v>32569</v>
          </cell>
          <cell r="I246">
            <v>31621</v>
          </cell>
          <cell r="K246">
            <v>0</v>
          </cell>
          <cell r="M246">
            <v>948</v>
          </cell>
          <cell r="AM246">
            <v>1</v>
          </cell>
          <cell r="AN246">
            <v>1</v>
          </cell>
          <cell r="AO246">
            <v>1</v>
          </cell>
          <cell r="AP246" t="str">
            <v>내선전공</v>
          </cell>
          <cell r="AQ246">
            <v>0.66</v>
          </cell>
          <cell r="BB246" t="str">
            <v>전 7-3</v>
          </cell>
          <cell r="BC246">
            <v>1</v>
          </cell>
        </row>
        <row r="247">
          <cell r="A247">
            <v>104</v>
          </cell>
          <cell r="B247" t="str">
            <v>PULL BOX</v>
          </cell>
          <cell r="C247" t="str">
            <v xml:space="preserve">400X400X300 </v>
          </cell>
          <cell r="D247">
            <v>1</v>
          </cell>
          <cell r="E247" t="str">
            <v>EA</v>
          </cell>
          <cell r="F247">
            <v>50</v>
          </cell>
          <cell r="G247">
            <v>59110</v>
          </cell>
          <cell r="I247">
            <v>45515</v>
          </cell>
          <cell r="J247">
            <v>12230</v>
          </cell>
          <cell r="K247">
            <v>12230</v>
          </cell>
          <cell r="M247">
            <v>1365</v>
          </cell>
          <cell r="AM247">
            <v>1</v>
          </cell>
          <cell r="AN247">
            <v>1</v>
          </cell>
          <cell r="AO247">
            <v>1</v>
          </cell>
          <cell r="AP247" t="str">
            <v>내선전공</v>
          </cell>
          <cell r="AQ247">
            <v>0.95</v>
          </cell>
          <cell r="BB247" t="str">
            <v>전 7-3</v>
          </cell>
          <cell r="BC247">
            <v>1</v>
          </cell>
        </row>
        <row r="248">
          <cell r="B248" t="str">
            <v>JOINT BOX</v>
          </cell>
          <cell r="C248" t="str">
            <v xml:space="preserve">100x100x100 </v>
          </cell>
          <cell r="D248">
            <v>1</v>
          </cell>
          <cell r="E248" t="str">
            <v>EA</v>
          </cell>
          <cell r="F248">
            <v>50</v>
          </cell>
          <cell r="G248">
            <v>14310</v>
          </cell>
          <cell r="I248">
            <v>13894</v>
          </cell>
          <cell r="K248">
            <v>0</v>
          </cell>
          <cell r="M248">
            <v>416</v>
          </cell>
          <cell r="AM248">
            <v>1</v>
          </cell>
          <cell r="AN248">
            <v>1</v>
          </cell>
          <cell r="AO248">
            <v>1</v>
          </cell>
          <cell r="AP248" t="str">
            <v>내선전공</v>
          </cell>
          <cell r="AQ248">
            <v>0.28999999999999998</v>
          </cell>
          <cell r="BB248" t="str">
            <v>전 7-2</v>
          </cell>
          <cell r="BC248">
            <v>1</v>
          </cell>
        </row>
        <row r="249">
          <cell r="B249" t="str">
            <v>노출 BOX</v>
          </cell>
          <cell r="C249" t="str">
            <v>16mm 2방</v>
          </cell>
          <cell r="D249">
            <v>1</v>
          </cell>
          <cell r="E249" t="str">
            <v>EA</v>
          </cell>
          <cell r="F249">
            <v>50</v>
          </cell>
          <cell r="G249">
            <v>14310</v>
          </cell>
          <cell r="I249">
            <v>13894</v>
          </cell>
          <cell r="K249">
            <v>0</v>
          </cell>
          <cell r="M249">
            <v>416</v>
          </cell>
          <cell r="AM249">
            <v>1</v>
          </cell>
          <cell r="AN249">
            <v>1</v>
          </cell>
          <cell r="AO249">
            <v>1</v>
          </cell>
          <cell r="AP249" t="str">
            <v>내선전공</v>
          </cell>
          <cell r="AQ249">
            <v>0.28999999999999998</v>
          </cell>
          <cell r="BB249" t="str">
            <v>전 7-2</v>
          </cell>
          <cell r="BC249">
            <v>1</v>
          </cell>
        </row>
        <row r="250">
          <cell r="B250" t="str">
            <v>노출 BOX</v>
          </cell>
          <cell r="C250" t="str">
            <v>22mm 2방</v>
          </cell>
          <cell r="D250">
            <v>1</v>
          </cell>
          <cell r="E250" t="str">
            <v>EA</v>
          </cell>
          <cell r="F250">
            <v>50</v>
          </cell>
          <cell r="G250">
            <v>14310</v>
          </cell>
          <cell r="I250">
            <v>13894</v>
          </cell>
          <cell r="K250">
            <v>0</v>
          </cell>
          <cell r="M250">
            <v>416</v>
          </cell>
          <cell r="AM250">
            <v>1</v>
          </cell>
          <cell r="AN250">
            <v>1</v>
          </cell>
          <cell r="AO250">
            <v>1</v>
          </cell>
          <cell r="AP250" t="str">
            <v>내선전공</v>
          </cell>
          <cell r="AQ250">
            <v>0.28999999999999998</v>
          </cell>
          <cell r="BB250" t="str">
            <v>전 7-2</v>
          </cell>
          <cell r="BC250">
            <v>1</v>
          </cell>
        </row>
        <row r="251">
          <cell r="A251">
            <v>105</v>
          </cell>
          <cell r="B251" t="str">
            <v>CABLE TRAY(AL)</v>
          </cell>
          <cell r="C251" t="str">
            <v xml:space="preserve">200W </v>
          </cell>
          <cell r="D251">
            <v>1</v>
          </cell>
          <cell r="E251" t="str">
            <v>m</v>
          </cell>
          <cell r="F251">
            <v>50</v>
          </cell>
          <cell r="G251">
            <v>22896</v>
          </cell>
          <cell r="I251">
            <v>7569</v>
          </cell>
          <cell r="J251">
            <v>15100</v>
          </cell>
          <cell r="K251">
            <v>15100</v>
          </cell>
          <cell r="M251">
            <v>227</v>
          </cell>
          <cell r="AM251">
            <v>1</v>
          </cell>
          <cell r="AN251">
            <v>1</v>
          </cell>
          <cell r="AO251">
            <v>1</v>
          </cell>
          <cell r="AP251" t="str">
            <v>내선전공</v>
          </cell>
          <cell r="AQ251">
            <v>0.158</v>
          </cell>
          <cell r="BB251" t="str">
            <v>전 7-20</v>
          </cell>
          <cell r="BC251">
            <v>1</v>
          </cell>
        </row>
        <row r="252">
          <cell r="A252">
            <v>106</v>
          </cell>
          <cell r="B252" t="str">
            <v>CABLE TRAY(AL)</v>
          </cell>
          <cell r="C252" t="str">
            <v xml:space="preserve">300W </v>
          </cell>
          <cell r="D252">
            <v>1</v>
          </cell>
          <cell r="E252" t="str">
            <v>m</v>
          </cell>
          <cell r="F252">
            <v>50</v>
          </cell>
          <cell r="G252">
            <v>24319</v>
          </cell>
          <cell r="I252">
            <v>9582</v>
          </cell>
          <cell r="J252">
            <v>14450</v>
          </cell>
          <cell r="K252">
            <v>14450</v>
          </cell>
          <cell r="M252">
            <v>287</v>
          </cell>
          <cell r="AM252">
            <v>1</v>
          </cell>
          <cell r="AN252">
            <v>1</v>
          </cell>
          <cell r="AO252">
            <v>1</v>
          </cell>
          <cell r="AP252" t="str">
            <v>내선전공</v>
          </cell>
          <cell r="AQ252">
            <v>0.2</v>
          </cell>
          <cell r="BB252" t="str">
            <v>전 7-20</v>
          </cell>
          <cell r="BC252">
            <v>1</v>
          </cell>
        </row>
        <row r="253">
          <cell r="A253">
            <v>107</v>
          </cell>
          <cell r="B253" t="str">
            <v>CABLE TRAY(AL)</v>
          </cell>
          <cell r="C253" t="str">
            <v xml:space="preserve">450W </v>
          </cell>
          <cell r="D253">
            <v>1</v>
          </cell>
          <cell r="E253" t="str">
            <v>m</v>
          </cell>
          <cell r="F253">
            <v>50</v>
          </cell>
          <cell r="G253">
            <v>31466</v>
          </cell>
          <cell r="I253">
            <v>14948</v>
          </cell>
          <cell r="J253">
            <v>16070</v>
          </cell>
          <cell r="K253">
            <v>16070</v>
          </cell>
          <cell r="M253">
            <v>448</v>
          </cell>
          <cell r="AM253">
            <v>1</v>
          </cell>
          <cell r="AN253">
            <v>1</v>
          </cell>
          <cell r="AO253">
            <v>1</v>
          </cell>
          <cell r="AP253" t="str">
            <v>내선전공</v>
          </cell>
          <cell r="AQ253">
            <v>0.312</v>
          </cell>
          <cell r="BB253" t="str">
            <v>전 7-20</v>
          </cell>
          <cell r="BC253">
            <v>1</v>
          </cell>
        </row>
        <row r="254">
          <cell r="B254" t="str">
            <v>CABLE TRAY(AL)</v>
          </cell>
          <cell r="C254" t="str">
            <v xml:space="preserve">500W </v>
          </cell>
          <cell r="D254">
            <v>1</v>
          </cell>
          <cell r="E254" t="str">
            <v>m</v>
          </cell>
          <cell r="F254">
            <v>50</v>
          </cell>
          <cell r="G254">
            <v>18475</v>
          </cell>
          <cell r="I254">
            <v>17937</v>
          </cell>
          <cell r="K254">
            <v>0</v>
          </cell>
          <cell r="M254">
            <v>538</v>
          </cell>
          <cell r="AM254">
            <v>1</v>
          </cell>
          <cell r="AN254">
            <v>1.2</v>
          </cell>
          <cell r="AO254">
            <v>1.2</v>
          </cell>
          <cell r="AP254" t="str">
            <v>내선전공</v>
          </cell>
          <cell r="AQ254">
            <v>0.312</v>
          </cell>
          <cell r="BB254" t="str">
            <v>전 7-20</v>
          </cell>
          <cell r="BC254">
            <v>1</v>
          </cell>
        </row>
        <row r="255">
          <cell r="A255">
            <v>108</v>
          </cell>
          <cell r="B255" t="str">
            <v>CABLE TRAY(AL)</v>
          </cell>
          <cell r="C255" t="str">
            <v xml:space="preserve">600W </v>
          </cell>
          <cell r="D255">
            <v>1</v>
          </cell>
          <cell r="E255" t="str">
            <v>m</v>
          </cell>
          <cell r="F255">
            <v>50</v>
          </cell>
          <cell r="G255">
            <v>35652</v>
          </cell>
          <cell r="I255">
            <v>17439</v>
          </cell>
          <cell r="J255">
            <v>17690</v>
          </cell>
          <cell r="K255">
            <v>17690</v>
          </cell>
          <cell r="M255">
            <v>523</v>
          </cell>
          <cell r="AM255">
            <v>1</v>
          </cell>
          <cell r="AN255">
            <v>1</v>
          </cell>
          <cell r="AO255">
            <v>1</v>
          </cell>
          <cell r="AP255" t="str">
            <v>내선전공</v>
          </cell>
          <cell r="AQ255">
            <v>0.36399999999999999</v>
          </cell>
          <cell r="BB255" t="str">
            <v>전 7-20</v>
          </cell>
          <cell r="BC255">
            <v>1</v>
          </cell>
        </row>
        <row r="256">
          <cell r="B256" t="str">
            <v>CABLE TRAY(AL)</v>
          </cell>
          <cell r="C256" t="str">
            <v xml:space="preserve">800W </v>
          </cell>
          <cell r="D256">
            <v>1</v>
          </cell>
          <cell r="E256" t="str">
            <v>m</v>
          </cell>
          <cell r="F256">
            <v>50</v>
          </cell>
          <cell r="G256">
            <v>21554</v>
          </cell>
          <cell r="I256">
            <v>20927</v>
          </cell>
          <cell r="K256">
            <v>0</v>
          </cell>
          <cell r="M256">
            <v>627</v>
          </cell>
          <cell r="AM256">
            <v>1</v>
          </cell>
          <cell r="AN256">
            <v>1.2</v>
          </cell>
          <cell r="AO256">
            <v>1.2</v>
          </cell>
          <cell r="AP256" t="str">
            <v>내선전공</v>
          </cell>
          <cell r="AQ256">
            <v>0.36399999999999999</v>
          </cell>
          <cell r="BB256" t="str">
            <v>전 7-20</v>
          </cell>
          <cell r="BC256">
            <v>1</v>
          </cell>
        </row>
        <row r="257">
          <cell r="A257">
            <v>109</v>
          </cell>
          <cell r="B257" t="str">
            <v>TRAY COVER(AL)</v>
          </cell>
          <cell r="C257" t="str">
            <v xml:space="preserve">200W </v>
          </cell>
          <cell r="D257">
            <v>1</v>
          </cell>
          <cell r="E257" t="str">
            <v>EA</v>
          </cell>
          <cell r="F257">
            <v>50</v>
          </cell>
          <cell r="G257">
            <v>8591</v>
          </cell>
          <cell r="I257">
            <v>3487</v>
          </cell>
          <cell r="J257">
            <v>5000</v>
          </cell>
          <cell r="K257">
            <v>5000</v>
          </cell>
          <cell r="M257">
            <v>104</v>
          </cell>
          <cell r="AM257">
            <v>1</v>
          </cell>
          <cell r="AN257">
            <v>0.2</v>
          </cell>
          <cell r="AO257">
            <v>0.2</v>
          </cell>
          <cell r="AP257" t="str">
            <v>내선전공</v>
          </cell>
          <cell r="AQ257">
            <v>0.36399999999999999</v>
          </cell>
          <cell r="BB257" t="str">
            <v>전 7-20</v>
          </cell>
          <cell r="BC257">
            <v>1</v>
          </cell>
        </row>
        <row r="258">
          <cell r="A258">
            <v>110</v>
          </cell>
          <cell r="B258" t="str">
            <v>TRAY COVER(AL)</v>
          </cell>
          <cell r="C258" t="str">
            <v>300W</v>
          </cell>
          <cell r="D258">
            <v>1</v>
          </cell>
          <cell r="E258" t="str">
            <v>EA</v>
          </cell>
          <cell r="F258">
            <v>50</v>
          </cell>
          <cell r="G258">
            <v>10691</v>
          </cell>
          <cell r="I258">
            <v>3487</v>
          </cell>
          <cell r="J258">
            <v>7100</v>
          </cell>
          <cell r="K258">
            <v>7100</v>
          </cell>
          <cell r="M258">
            <v>104</v>
          </cell>
          <cell r="AM258">
            <v>1</v>
          </cell>
          <cell r="AN258">
            <v>0.2</v>
          </cell>
          <cell r="AO258">
            <v>0.2</v>
          </cell>
          <cell r="AP258" t="str">
            <v>내선전공</v>
          </cell>
          <cell r="AQ258">
            <v>0.36399999999999999</v>
          </cell>
          <cell r="BB258" t="str">
            <v>전 7-20</v>
          </cell>
          <cell r="BC258">
            <v>1</v>
          </cell>
        </row>
        <row r="259">
          <cell r="A259">
            <v>111</v>
          </cell>
          <cell r="B259" t="str">
            <v>TRAY COVER(AL)</v>
          </cell>
          <cell r="C259" t="str">
            <v>450W</v>
          </cell>
          <cell r="D259">
            <v>1</v>
          </cell>
          <cell r="E259" t="str">
            <v>EA</v>
          </cell>
          <cell r="F259">
            <v>50</v>
          </cell>
          <cell r="G259">
            <v>12691</v>
          </cell>
          <cell r="I259">
            <v>3487</v>
          </cell>
          <cell r="J259">
            <v>9100</v>
          </cell>
          <cell r="K259">
            <v>9100</v>
          </cell>
          <cell r="M259">
            <v>104</v>
          </cell>
          <cell r="AM259">
            <v>1</v>
          </cell>
          <cell r="AN259">
            <v>0.2</v>
          </cell>
          <cell r="AO259">
            <v>0.2</v>
          </cell>
          <cell r="AP259" t="str">
            <v>내선전공</v>
          </cell>
          <cell r="AQ259">
            <v>0.36399999999999999</v>
          </cell>
          <cell r="BB259" t="str">
            <v>전 7-20</v>
          </cell>
          <cell r="BC259">
            <v>1</v>
          </cell>
        </row>
        <row r="260">
          <cell r="A260">
            <v>112</v>
          </cell>
          <cell r="B260" t="str">
            <v>TRAY COVER(AL)</v>
          </cell>
          <cell r="C260" t="str">
            <v>600W</v>
          </cell>
          <cell r="D260">
            <v>1</v>
          </cell>
          <cell r="E260" t="str">
            <v>EA</v>
          </cell>
          <cell r="F260">
            <v>50</v>
          </cell>
          <cell r="G260">
            <v>16791</v>
          </cell>
          <cell r="I260">
            <v>3487</v>
          </cell>
          <cell r="J260">
            <v>13200</v>
          </cell>
          <cell r="K260">
            <v>13200</v>
          </cell>
          <cell r="M260">
            <v>104</v>
          </cell>
          <cell r="AM260">
            <v>1</v>
          </cell>
          <cell r="AN260">
            <v>0.2</v>
          </cell>
          <cell r="AO260">
            <v>0.2</v>
          </cell>
          <cell r="AP260" t="str">
            <v>내선전공</v>
          </cell>
          <cell r="AQ260">
            <v>0.36399999999999999</v>
          </cell>
          <cell r="BB260" t="str">
            <v>전 7-20</v>
          </cell>
          <cell r="BC260">
            <v>1</v>
          </cell>
        </row>
        <row r="261">
          <cell r="B261" t="str">
            <v>90˚Hor.Elbow</v>
          </cell>
          <cell r="C261" t="str">
            <v xml:space="preserve">200W (W/COVER) </v>
          </cell>
          <cell r="D261">
            <v>1</v>
          </cell>
          <cell r="E261" t="str">
            <v>EA</v>
          </cell>
          <cell r="F261">
            <v>50</v>
          </cell>
          <cell r="G261">
            <v>40714</v>
          </cell>
          <cell r="I261">
            <v>20927</v>
          </cell>
          <cell r="J261">
            <v>19160</v>
          </cell>
          <cell r="K261">
            <v>19160</v>
          </cell>
          <cell r="M261">
            <v>627</v>
          </cell>
          <cell r="AM261">
            <v>1</v>
          </cell>
          <cell r="AN261">
            <v>1.2</v>
          </cell>
          <cell r="AO261">
            <v>1.2</v>
          </cell>
          <cell r="AP261" t="str">
            <v>내선전공</v>
          </cell>
          <cell r="AQ261">
            <v>0.36399999999999999</v>
          </cell>
          <cell r="BB261" t="str">
            <v>전 7-20</v>
          </cell>
          <cell r="BC261">
            <v>1</v>
          </cell>
        </row>
        <row r="262">
          <cell r="B262" t="str">
            <v>90˚Hor.Elbow</v>
          </cell>
          <cell r="C262" t="str">
            <v xml:space="preserve">300W (W/COVER) </v>
          </cell>
          <cell r="D262">
            <v>1</v>
          </cell>
          <cell r="E262" t="str">
            <v>EA</v>
          </cell>
          <cell r="F262">
            <v>50</v>
          </cell>
          <cell r="G262">
            <v>41834</v>
          </cell>
          <cell r="I262">
            <v>20927</v>
          </cell>
          <cell r="J262">
            <v>20280</v>
          </cell>
          <cell r="K262">
            <v>20280</v>
          </cell>
          <cell r="M262">
            <v>627</v>
          </cell>
          <cell r="AM262">
            <v>1</v>
          </cell>
          <cell r="AN262">
            <v>1.2</v>
          </cell>
          <cell r="AO262">
            <v>1.2</v>
          </cell>
          <cell r="AP262" t="str">
            <v>내선전공</v>
          </cell>
          <cell r="AQ262">
            <v>0.36399999999999999</v>
          </cell>
          <cell r="BB262" t="str">
            <v>전 7-20</v>
          </cell>
          <cell r="BC262">
            <v>1</v>
          </cell>
        </row>
        <row r="263">
          <cell r="B263" t="str">
            <v>90˚Hor.Elbow</v>
          </cell>
          <cell r="C263" t="str">
            <v xml:space="preserve">450W (W/COVER) </v>
          </cell>
          <cell r="D263">
            <v>1</v>
          </cell>
          <cell r="E263" t="str">
            <v>EA</v>
          </cell>
          <cell r="F263">
            <v>50</v>
          </cell>
          <cell r="G263">
            <v>45614</v>
          </cell>
          <cell r="I263">
            <v>20927</v>
          </cell>
          <cell r="J263">
            <v>24060</v>
          </cell>
          <cell r="K263">
            <v>24060</v>
          </cell>
          <cell r="M263">
            <v>627</v>
          </cell>
          <cell r="AM263">
            <v>1</v>
          </cell>
          <cell r="AN263">
            <v>1.2</v>
          </cell>
          <cell r="AO263">
            <v>1.2</v>
          </cell>
          <cell r="AP263" t="str">
            <v>내선전공</v>
          </cell>
          <cell r="AQ263">
            <v>0.36399999999999999</v>
          </cell>
          <cell r="BB263" t="str">
            <v>전 7-20</v>
          </cell>
          <cell r="BC263">
            <v>1</v>
          </cell>
        </row>
        <row r="264">
          <cell r="B264" t="str">
            <v>90˚Hor.Elbow</v>
          </cell>
          <cell r="C264" t="str">
            <v xml:space="preserve">500W (W/COVER) </v>
          </cell>
          <cell r="D264">
            <v>1</v>
          </cell>
          <cell r="E264" t="str">
            <v>EA</v>
          </cell>
          <cell r="F264">
            <v>50</v>
          </cell>
          <cell r="G264">
            <v>21554</v>
          </cell>
          <cell r="I264">
            <v>20927</v>
          </cell>
          <cell r="K264">
            <v>0</v>
          </cell>
          <cell r="M264">
            <v>627</v>
          </cell>
          <cell r="AM264">
            <v>1</v>
          </cell>
          <cell r="AN264">
            <v>1.2</v>
          </cell>
          <cell r="AO264">
            <v>1.2</v>
          </cell>
          <cell r="AP264" t="str">
            <v>내선전공</v>
          </cell>
          <cell r="AQ264">
            <v>0.36399999999999999</v>
          </cell>
          <cell r="BB264" t="str">
            <v>전 7-20</v>
          </cell>
          <cell r="BC264">
            <v>1</v>
          </cell>
        </row>
        <row r="265">
          <cell r="B265" t="str">
            <v>90˚Hor.Elbow</v>
          </cell>
          <cell r="C265" t="str">
            <v xml:space="preserve">600W (W/COVER) </v>
          </cell>
          <cell r="D265">
            <v>1</v>
          </cell>
          <cell r="E265" t="str">
            <v>EA</v>
          </cell>
          <cell r="F265">
            <v>50</v>
          </cell>
          <cell r="G265">
            <v>45614</v>
          </cell>
          <cell r="I265">
            <v>20927</v>
          </cell>
          <cell r="J265">
            <v>24060</v>
          </cell>
          <cell r="K265">
            <v>24060</v>
          </cell>
          <cell r="M265">
            <v>627</v>
          </cell>
          <cell r="AM265">
            <v>1</v>
          </cell>
          <cell r="AN265">
            <v>1.2</v>
          </cell>
          <cell r="AO265">
            <v>1.2</v>
          </cell>
          <cell r="AP265" t="str">
            <v>내선전공</v>
          </cell>
          <cell r="AQ265">
            <v>0.36399999999999999</v>
          </cell>
          <cell r="BB265" t="str">
            <v>전 7-20</v>
          </cell>
          <cell r="BC265">
            <v>1</v>
          </cell>
        </row>
        <row r="266">
          <cell r="B266" t="str">
            <v>Hor-Tee</v>
          </cell>
          <cell r="C266" t="str">
            <v xml:space="preserve">200W (W/COVER) </v>
          </cell>
          <cell r="D266">
            <v>1</v>
          </cell>
          <cell r="E266" t="str">
            <v>EA</v>
          </cell>
          <cell r="F266">
            <v>50</v>
          </cell>
          <cell r="G266">
            <v>47554</v>
          </cell>
          <cell r="I266">
            <v>20927</v>
          </cell>
          <cell r="J266">
            <v>26000</v>
          </cell>
          <cell r="K266">
            <v>26000</v>
          </cell>
          <cell r="M266">
            <v>627</v>
          </cell>
          <cell r="AM266">
            <v>1</v>
          </cell>
          <cell r="AN266">
            <v>1.2</v>
          </cell>
          <cell r="AO266">
            <v>1.2</v>
          </cell>
          <cell r="AP266" t="str">
            <v>내선전공</v>
          </cell>
          <cell r="AQ266">
            <v>0.36399999999999999</v>
          </cell>
          <cell r="BB266" t="str">
            <v>전 7-20</v>
          </cell>
          <cell r="BC266">
            <v>1</v>
          </cell>
        </row>
        <row r="267">
          <cell r="B267" t="str">
            <v>Hor-Tee</v>
          </cell>
          <cell r="C267" t="str">
            <v xml:space="preserve">300W (W/COVER) </v>
          </cell>
          <cell r="D267">
            <v>1</v>
          </cell>
          <cell r="E267" t="str">
            <v>EA</v>
          </cell>
          <cell r="F267">
            <v>50</v>
          </cell>
          <cell r="G267">
            <v>49184</v>
          </cell>
          <cell r="I267">
            <v>20927</v>
          </cell>
          <cell r="J267">
            <v>27630</v>
          </cell>
          <cell r="K267">
            <v>27630</v>
          </cell>
          <cell r="M267">
            <v>627</v>
          </cell>
          <cell r="AM267">
            <v>1</v>
          </cell>
          <cell r="AN267">
            <v>1.2</v>
          </cell>
          <cell r="AO267">
            <v>1.2</v>
          </cell>
          <cell r="AP267" t="str">
            <v>내선전공</v>
          </cell>
          <cell r="AQ267">
            <v>0.36399999999999999</v>
          </cell>
          <cell r="BB267" t="str">
            <v>전 7-20</v>
          </cell>
          <cell r="BC267">
            <v>1</v>
          </cell>
        </row>
        <row r="268">
          <cell r="B268" t="str">
            <v>Hor-Tee</v>
          </cell>
          <cell r="C268" t="str">
            <v xml:space="preserve">450W (W/COVER) </v>
          </cell>
          <cell r="D268">
            <v>1</v>
          </cell>
          <cell r="E268" t="str">
            <v>EA</v>
          </cell>
          <cell r="F268">
            <v>50</v>
          </cell>
          <cell r="G268">
            <v>54304</v>
          </cell>
          <cell r="I268">
            <v>20927</v>
          </cell>
          <cell r="J268">
            <v>32750</v>
          </cell>
          <cell r="K268">
            <v>32750</v>
          </cell>
          <cell r="M268">
            <v>627</v>
          </cell>
          <cell r="AM268">
            <v>1</v>
          </cell>
          <cell r="AN268">
            <v>1.2</v>
          </cell>
          <cell r="AO268">
            <v>1.2</v>
          </cell>
          <cell r="AP268" t="str">
            <v>내선전공</v>
          </cell>
          <cell r="AQ268">
            <v>0.36399999999999999</v>
          </cell>
          <cell r="BB268" t="str">
            <v>전 7-20</v>
          </cell>
          <cell r="BC268">
            <v>1</v>
          </cell>
        </row>
        <row r="269">
          <cell r="B269" t="str">
            <v>Hor-Tee</v>
          </cell>
          <cell r="C269" t="str">
            <v xml:space="preserve">500W (W/COVER) </v>
          </cell>
          <cell r="D269">
            <v>1</v>
          </cell>
          <cell r="E269" t="str">
            <v>EA</v>
          </cell>
          <cell r="F269">
            <v>50</v>
          </cell>
          <cell r="G269">
            <v>21554</v>
          </cell>
          <cell r="I269">
            <v>20927</v>
          </cell>
          <cell r="K269">
            <v>0</v>
          </cell>
          <cell r="M269">
            <v>627</v>
          </cell>
          <cell r="AM269">
            <v>1</v>
          </cell>
          <cell r="AN269">
            <v>1.2</v>
          </cell>
          <cell r="AO269">
            <v>1.2</v>
          </cell>
          <cell r="AP269" t="str">
            <v>내선전공</v>
          </cell>
          <cell r="AQ269">
            <v>0.36399999999999999</v>
          </cell>
          <cell r="BB269" t="str">
            <v>전 7-20</v>
          </cell>
          <cell r="BC269">
            <v>1</v>
          </cell>
        </row>
        <row r="270">
          <cell r="B270" t="str">
            <v>Hor-Tee</v>
          </cell>
          <cell r="C270" t="str">
            <v xml:space="preserve">600W (W/COVER) </v>
          </cell>
          <cell r="D270">
            <v>1</v>
          </cell>
          <cell r="E270" t="str">
            <v>EA</v>
          </cell>
          <cell r="F270">
            <v>50</v>
          </cell>
          <cell r="G270">
            <v>54304</v>
          </cell>
          <cell r="I270">
            <v>20927</v>
          </cell>
          <cell r="J270">
            <v>32750</v>
          </cell>
          <cell r="K270">
            <v>32750</v>
          </cell>
          <cell r="M270">
            <v>627</v>
          </cell>
          <cell r="AM270">
            <v>1</v>
          </cell>
          <cell r="AN270">
            <v>1.2</v>
          </cell>
          <cell r="AO270">
            <v>1.2</v>
          </cell>
          <cell r="AP270" t="str">
            <v>내선전공</v>
          </cell>
          <cell r="AQ270">
            <v>0.36399999999999999</v>
          </cell>
          <cell r="BB270" t="str">
            <v>전 7-20</v>
          </cell>
          <cell r="BC270">
            <v>1</v>
          </cell>
        </row>
        <row r="271">
          <cell r="B271" t="str">
            <v>90˚VER.Elbow</v>
          </cell>
          <cell r="C271" t="str">
            <v xml:space="preserve">200W (W/COVER) </v>
          </cell>
          <cell r="D271">
            <v>1</v>
          </cell>
          <cell r="E271" t="str">
            <v>EA</v>
          </cell>
          <cell r="F271">
            <v>50</v>
          </cell>
          <cell r="G271">
            <v>21554</v>
          </cell>
          <cell r="I271">
            <v>20927</v>
          </cell>
          <cell r="K271">
            <v>0</v>
          </cell>
          <cell r="M271">
            <v>627</v>
          </cell>
          <cell r="AM271">
            <v>1</v>
          </cell>
          <cell r="AN271">
            <v>1.2</v>
          </cell>
          <cell r="AO271">
            <v>1.2</v>
          </cell>
          <cell r="AP271" t="str">
            <v>내선전공</v>
          </cell>
          <cell r="AQ271">
            <v>0.36399999999999999</v>
          </cell>
          <cell r="BB271" t="str">
            <v>전 7-20</v>
          </cell>
          <cell r="BC271">
            <v>1</v>
          </cell>
        </row>
        <row r="272">
          <cell r="B272" t="str">
            <v>90˚VER.Elbow</v>
          </cell>
          <cell r="C272" t="str">
            <v xml:space="preserve">300W (W/COVER) </v>
          </cell>
          <cell r="D272">
            <v>1</v>
          </cell>
          <cell r="E272" t="str">
            <v>EA</v>
          </cell>
          <cell r="F272">
            <v>50</v>
          </cell>
          <cell r="G272">
            <v>41104</v>
          </cell>
          <cell r="I272">
            <v>20927</v>
          </cell>
          <cell r="J272">
            <v>19550</v>
          </cell>
          <cell r="K272">
            <v>19550</v>
          </cell>
          <cell r="M272">
            <v>627</v>
          </cell>
          <cell r="AM272">
            <v>1</v>
          </cell>
          <cell r="AN272">
            <v>1.2</v>
          </cell>
          <cell r="AO272">
            <v>1.2</v>
          </cell>
          <cell r="AP272" t="str">
            <v>내선전공</v>
          </cell>
          <cell r="AQ272">
            <v>0.36399999999999999</v>
          </cell>
          <cell r="BB272" t="str">
            <v>전 7-20</v>
          </cell>
          <cell r="BC272">
            <v>1</v>
          </cell>
        </row>
        <row r="273">
          <cell r="B273" t="str">
            <v>90˚VER.Elbow</v>
          </cell>
          <cell r="C273" t="str">
            <v xml:space="preserve">450W (W/COVER) </v>
          </cell>
          <cell r="D273">
            <v>1</v>
          </cell>
          <cell r="E273" t="str">
            <v>EA</v>
          </cell>
          <cell r="F273">
            <v>50</v>
          </cell>
          <cell r="G273">
            <v>56424</v>
          </cell>
          <cell r="I273">
            <v>20927</v>
          </cell>
          <cell r="J273">
            <v>34870</v>
          </cell>
          <cell r="K273">
            <v>34870</v>
          </cell>
          <cell r="M273">
            <v>627</v>
          </cell>
          <cell r="AM273">
            <v>1</v>
          </cell>
          <cell r="AN273">
            <v>1.2</v>
          </cell>
          <cell r="AO273">
            <v>1.2</v>
          </cell>
          <cell r="AP273" t="str">
            <v>내선전공</v>
          </cell>
          <cell r="AQ273">
            <v>0.36399999999999999</v>
          </cell>
          <cell r="BB273" t="str">
            <v>전 7-20</v>
          </cell>
          <cell r="BC273">
            <v>1</v>
          </cell>
        </row>
        <row r="274">
          <cell r="B274" t="str">
            <v>90˚VER.Elbow</v>
          </cell>
          <cell r="C274" t="str">
            <v xml:space="preserve">500W (W/COVER) </v>
          </cell>
          <cell r="D274">
            <v>1</v>
          </cell>
          <cell r="E274" t="str">
            <v>EA</v>
          </cell>
          <cell r="F274">
            <v>50</v>
          </cell>
          <cell r="G274">
            <v>21554</v>
          </cell>
          <cell r="I274">
            <v>20927</v>
          </cell>
          <cell r="K274">
            <v>0</v>
          </cell>
          <cell r="M274">
            <v>627</v>
          </cell>
          <cell r="AM274">
            <v>1</v>
          </cell>
          <cell r="AN274">
            <v>1.2</v>
          </cell>
          <cell r="AO274">
            <v>1.2</v>
          </cell>
          <cell r="AP274" t="str">
            <v>내선전공</v>
          </cell>
          <cell r="AQ274">
            <v>0.36399999999999999</v>
          </cell>
          <cell r="BB274" t="str">
            <v>전 7-20</v>
          </cell>
          <cell r="BC274">
            <v>1</v>
          </cell>
        </row>
        <row r="275">
          <cell r="B275" t="str">
            <v>90˚VER.Elbow</v>
          </cell>
          <cell r="C275" t="str">
            <v xml:space="preserve">600W (W/COVER) </v>
          </cell>
          <cell r="D275">
            <v>1</v>
          </cell>
          <cell r="E275" t="str">
            <v>EA</v>
          </cell>
          <cell r="F275">
            <v>50</v>
          </cell>
          <cell r="G275">
            <v>44754</v>
          </cell>
          <cell r="I275">
            <v>20927</v>
          </cell>
          <cell r="J275">
            <v>23200</v>
          </cell>
          <cell r="K275">
            <v>23200</v>
          </cell>
          <cell r="M275">
            <v>627</v>
          </cell>
          <cell r="AM275">
            <v>1</v>
          </cell>
          <cell r="AN275">
            <v>1.2</v>
          </cell>
          <cell r="AO275">
            <v>1.2</v>
          </cell>
          <cell r="AP275" t="str">
            <v>내선전공</v>
          </cell>
          <cell r="AQ275">
            <v>0.36399999999999999</v>
          </cell>
          <cell r="BB275" t="str">
            <v>전 7-20</v>
          </cell>
          <cell r="BC275">
            <v>1</v>
          </cell>
        </row>
        <row r="276">
          <cell r="B276" t="str">
            <v>Hor-Cross</v>
          </cell>
          <cell r="C276" t="str">
            <v xml:space="preserve">300W (W/COVER) </v>
          </cell>
          <cell r="D276">
            <v>1</v>
          </cell>
          <cell r="E276" t="str">
            <v>EA</v>
          </cell>
          <cell r="F276">
            <v>50</v>
          </cell>
          <cell r="G276">
            <v>21554</v>
          </cell>
          <cell r="I276">
            <v>20927</v>
          </cell>
          <cell r="K276">
            <v>0</v>
          </cell>
          <cell r="M276">
            <v>627</v>
          </cell>
          <cell r="AM276">
            <v>1</v>
          </cell>
          <cell r="AN276">
            <v>1.2</v>
          </cell>
          <cell r="AO276">
            <v>1.2</v>
          </cell>
          <cell r="AP276" t="str">
            <v>내선전공</v>
          </cell>
          <cell r="AQ276">
            <v>0.36399999999999999</v>
          </cell>
          <cell r="BB276" t="str">
            <v>전 7-20</v>
          </cell>
          <cell r="BC276">
            <v>1</v>
          </cell>
        </row>
        <row r="277">
          <cell r="B277" t="str">
            <v>Hor-Cross</v>
          </cell>
          <cell r="C277" t="str">
            <v xml:space="preserve">450W (W/COVER) </v>
          </cell>
          <cell r="D277">
            <v>1</v>
          </cell>
          <cell r="E277" t="str">
            <v>EA</v>
          </cell>
          <cell r="F277">
            <v>50</v>
          </cell>
          <cell r="G277">
            <v>57784</v>
          </cell>
          <cell r="I277">
            <v>20927</v>
          </cell>
          <cell r="J277">
            <v>36230</v>
          </cell>
          <cell r="K277">
            <v>36230</v>
          </cell>
          <cell r="M277">
            <v>627</v>
          </cell>
          <cell r="AM277">
            <v>1</v>
          </cell>
          <cell r="AN277">
            <v>1.2</v>
          </cell>
          <cell r="AO277">
            <v>1.2</v>
          </cell>
          <cell r="AP277" t="str">
            <v>내선전공</v>
          </cell>
          <cell r="AQ277">
            <v>0.36399999999999999</v>
          </cell>
          <cell r="BB277" t="str">
            <v>전 7-20</v>
          </cell>
          <cell r="BC277">
            <v>1</v>
          </cell>
        </row>
        <row r="278">
          <cell r="B278" t="str">
            <v>Hor-Cross</v>
          </cell>
          <cell r="C278" t="str">
            <v xml:space="preserve">600W (W/COVER) </v>
          </cell>
          <cell r="D278">
            <v>1</v>
          </cell>
          <cell r="E278" t="str">
            <v>EA</v>
          </cell>
          <cell r="F278">
            <v>50</v>
          </cell>
          <cell r="G278">
            <v>21554</v>
          </cell>
          <cell r="I278">
            <v>20927</v>
          </cell>
          <cell r="K278">
            <v>0</v>
          </cell>
          <cell r="M278">
            <v>627</v>
          </cell>
          <cell r="AM278">
            <v>1</v>
          </cell>
          <cell r="AN278">
            <v>1.2</v>
          </cell>
          <cell r="AO278">
            <v>1.2</v>
          </cell>
          <cell r="AP278" t="str">
            <v>내선전공</v>
          </cell>
          <cell r="AQ278">
            <v>0.36399999999999999</v>
          </cell>
          <cell r="BB278" t="str">
            <v>전 7-20</v>
          </cell>
          <cell r="BC278">
            <v>1</v>
          </cell>
        </row>
        <row r="279">
          <cell r="B279" t="str">
            <v>Reducer</v>
          </cell>
          <cell r="C279" t="str">
            <v>450W-300W</v>
          </cell>
          <cell r="D279">
            <v>1</v>
          </cell>
          <cell r="E279" t="str">
            <v>EA</v>
          </cell>
          <cell r="F279">
            <v>50</v>
          </cell>
          <cell r="G279">
            <v>29554</v>
          </cell>
          <cell r="I279">
            <v>20927</v>
          </cell>
          <cell r="J279">
            <v>8000</v>
          </cell>
          <cell r="K279">
            <v>8000</v>
          </cell>
          <cell r="M279">
            <v>627</v>
          </cell>
          <cell r="AM279">
            <v>1</v>
          </cell>
          <cell r="AN279">
            <v>1.2</v>
          </cell>
          <cell r="AO279">
            <v>1.2</v>
          </cell>
          <cell r="AP279" t="str">
            <v>내선전공</v>
          </cell>
          <cell r="AQ279">
            <v>0.36399999999999999</v>
          </cell>
          <cell r="BB279" t="str">
            <v>전 7-20</v>
          </cell>
          <cell r="BC279">
            <v>1</v>
          </cell>
        </row>
        <row r="280">
          <cell r="B280" t="str">
            <v>앙카 볼트</v>
          </cell>
          <cell r="C280" t="str">
            <v>φ16 x 250</v>
          </cell>
          <cell r="D280">
            <v>1</v>
          </cell>
          <cell r="E280" t="str">
            <v>EA</v>
          </cell>
          <cell r="F280">
            <v>50</v>
          </cell>
          <cell r="G280">
            <v>5921</v>
          </cell>
          <cell r="I280">
            <v>5749</v>
          </cell>
          <cell r="K280">
            <v>0</v>
          </cell>
          <cell r="M280">
            <v>172</v>
          </cell>
          <cell r="AM280">
            <v>1</v>
          </cell>
          <cell r="AN280">
            <v>1</v>
          </cell>
          <cell r="AO280">
            <v>1</v>
          </cell>
          <cell r="AP280" t="str">
            <v>내선전공</v>
          </cell>
          <cell r="AQ280">
            <v>0.12</v>
          </cell>
          <cell r="BB280" t="str">
            <v>전 7-18</v>
          </cell>
          <cell r="BC280">
            <v>1</v>
          </cell>
        </row>
        <row r="281">
          <cell r="A281">
            <v>113</v>
          </cell>
          <cell r="B281" t="str">
            <v>DW</v>
          </cell>
          <cell r="C281" t="str">
            <v>STS 316L</v>
          </cell>
          <cell r="D281">
            <v>1</v>
          </cell>
          <cell r="E281" t="str">
            <v>m</v>
          </cell>
          <cell r="F281">
            <v>50</v>
          </cell>
          <cell r="G281">
            <v>6433</v>
          </cell>
          <cell r="I281">
            <v>421</v>
          </cell>
          <cell r="J281">
            <v>6000</v>
          </cell>
          <cell r="K281">
            <v>6000</v>
          </cell>
          <cell r="M281">
            <v>12</v>
          </cell>
          <cell r="AM281">
            <v>2</v>
          </cell>
          <cell r="AN281">
            <v>1</v>
          </cell>
          <cell r="AO281">
            <v>1</v>
          </cell>
          <cell r="AP281" t="str">
            <v>저압케이블공</v>
          </cell>
          <cell r="AQ281">
            <v>6.0000000000000001E-3</v>
          </cell>
          <cell r="AR281" t="str">
            <v>보통인부</v>
          </cell>
          <cell r="AS281">
            <v>2E-3</v>
          </cell>
          <cell r="BB281" t="str">
            <v>전 5-33</v>
          </cell>
          <cell r="BC281">
            <v>1</v>
          </cell>
        </row>
        <row r="282">
          <cell r="A282">
            <v>114</v>
          </cell>
          <cell r="B282" t="str">
            <v>PARAPET ARM</v>
          </cell>
          <cell r="C282" t="str">
            <v>SS41, Angle 5tx40x40</v>
          </cell>
          <cell r="D282">
            <v>1</v>
          </cell>
          <cell r="E282" t="str">
            <v>EA</v>
          </cell>
          <cell r="F282">
            <v>50</v>
          </cell>
          <cell r="G282">
            <v>56051</v>
          </cell>
          <cell r="I282">
            <v>35487</v>
          </cell>
          <cell r="J282">
            <v>19500</v>
          </cell>
          <cell r="K282">
            <v>19500</v>
          </cell>
          <cell r="M282">
            <v>1064</v>
          </cell>
          <cell r="AM282">
            <v>1</v>
          </cell>
          <cell r="AN282">
            <v>1</v>
          </cell>
          <cell r="AO282">
            <v>1</v>
          </cell>
          <cell r="AP282" t="str">
            <v>저압케이블공</v>
          </cell>
          <cell r="AQ282">
            <v>0.6</v>
          </cell>
          <cell r="BB282" t="str">
            <v>전 5-33</v>
          </cell>
          <cell r="BC282">
            <v>1</v>
          </cell>
        </row>
        <row r="283">
          <cell r="A283">
            <v>115</v>
          </cell>
          <cell r="B283" t="str">
            <v>PARAPET 말단ARM</v>
          </cell>
          <cell r="C283" t="str">
            <v>SS41, Angle 5tx40x40</v>
          </cell>
          <cell r="D283">
            <v>1</v>
          </cell>
          <cell r="E283" t="str">
            <v>EA</v>
          </cell>
          <cell r="F283">
            <v>50</v>
          </cell>
          <cell r="G283">
            <v>90111</v>
          </cell>
          <cell r="I283">
            <v>65060</v>
          </cell>
          <cell r="J283">
            <v>23100</v>
          </cell>
          <cell r="K283">
            <v>23100</v>
          </cell>
          <cell r="M283">
            <v>1951</v>
          </cell>
          <cell r="AM283">
            <v>1</v>
          </cell>
          <cell r="AN283">
            <v>1</v>
          </cell>
          <cell r="AO283">
            <v>1</v>
          </cell>
          <cell r="AP283" t="str">
            <v>저압케이블공</v>
          </cell>
          <cell r="AQ283">
            <v>1.1000000000000001</v>
          </cell>
          <cell r="BB283" t="str">
            <v>전 5-33</v>
          </cell>
          <cell r="BC283">
            <v>1</v>
          </cell>
        </row>
        <row r="284">
          <cell r="A284">
            <v>116</v>
          </cell>
          <cell r="B284" t="str">
            <v>WIRE VISE</v>
          </cell>
          <cell r="D284">
            <v>1</v>
          </cell>
          <cell r="E284" t="str">
            <v>EA</v>
          </cell>
          <cell r="F284">
            <v>50</v>
          </cell>
          <cell r="G284">
            <v>17410</v>
          </cell>
          <cell r="I284">
            <v>8360</v>
          </cell>
          <cell r="J284">
            <v>8800</v>
          </cell>
          <cell r="K284">
            <v>8800</v>
          </cell>
          <cell r="M284">
            <v>250</v>
          </cell>
          <cell r="AM284">
            <v>2</v>
          </cell>
          <cell r="AN284">
            <v>1</v>
          </cell>
          <cell r="AO284">
            <v>1</v>
          </cell>
          <cell r="AP284" t="str">
            <v>저압케이블공</v>
          </cell>
          <cell r="AQ284">
            <v>0.09</v>
          </cell>
          <cell r="AR284" t="str">
            <v>보통인부</v>
          </cell>
          <cell r="AS284">
            <v>0.09</v>
          </cell>
          <cell r="BB284" t="str">
            <v>전 5-33</v>
          </cell>
          <cell r="BC284">
            <v>1</v>
          </cell>
        </row>
        <row r="285">
          <cell r="A285">
            <v>117</v>
          </cell>
          <cell r="B285" t="str">
            <v>CONNECTION WIRE</v>
          </cell>
          <cell r="C285" t="str">
            <v>CU 나동선(5mm)</v>
          </cell>
          <cell r="D285">
            <v>1</v>
          </cell>
          <cell r="E285" t="str">
            <v>m</v>
          </cell>
          <cell r="F285">
            <v>50</v>
          </cell>
          <cell r="G285">
            <v>2298</v>
          </cell>
          <cell r="I285">
            <v>1437</v>
          </cell>
          <cell r="J285">
            <v>818</v>
          </cell>
          <cell r="K285">
            <v>818</v>
          </cell>
          <cell r="M285">
            <v>43</v>
          </cell>
          <cell r="AM285">
            <v>1</v>
          </cell>
          <cell r="AN285">
            <v>1</v>
          </cell>
          <cell r="AO285">
            <v>1</v>
          </cell>
          <cell r="AP285" t="str">
            <v>내선전공</v>
          </cell>
          <cell r="AQ285">
            <v>0.03</v>
          </cell>
          <cell r="BB285" t="str">
            <v>전 7-8</v>
          </cell>
          <cell r="BC285">
            <v>1</v>
          </cell>
        </row>
        <row r="286">
          <cell r="A286">
            <v>118</v>
          </cell>
          <cell r="B286" t="str">
            <v>CONNECTION WIRE용 CLIP</v>
          </cell>
          <cell r="C286" t="str">
            <v>HEX HEAD Type</v>
          </cell>
          <cell r="D286">
            <v>1</v>
          </cell>
          <cell r="E286" t="str">
            <v>SET</v>
          </cell>
          <cell r="F286">
            <v>50</v>
          </cell>
          <cell r="G286">
            <v>4074</v>
          </cell>
          <cell r="I286">
            <v>2111</v>
          </cell>
          <cell r="J286">
            <v>1900</v>
          </cell>
          <cell r="K286">
            <v>1900</v>
          </cell>
          <cell r="M286">
            <v>63</v>
          </cell>
          <cell r="AM286">
            <v>2</v>
          </cell>
          <cell r="AN286">
            <v>1</v>
          </cell>
          <cell r="AO286">
            <v>1</v>
          </cell>
          <cell r="AP286" t="str">
            <v>저압케이블공</v>
          </cell>
          <cell r="AQ286">
            <v>0.03</v>
          </cell>
          <cell r="AR286" t="str">
            <v>보통인부</v>
          </cell>
          <cell r="AS286">
            <v>0.01</v>
          </cell>
          <cell r="BB286" t="str">
            <v>전 5-33</v>
          </cell>
          <cell r="BC286">
            <v>1</v>
          </cell>
        </row>
        <row r="287">
          <cell r="A287">
            <v>119</v>
          </cell>
          <cell r="B287" t="str">
            <v>STS WIRE ROPE</v>
          </cell>
          <cell r="C287" t="str">
            <v>4.0mm</v>
          </cell>
          <cell r="D287">
            <v>1</v>
          </cell>
          <cell r="E287" t="str">
            <v>m</v>
          </cell>
          <cell r="F287">
            <v>50</v>
          </cell>
          <cell r="G287">
            <v>2030</v>
          </cell>
          <cell r="I287">
            <v>1437</v>
          </cell>
          <cell r="J287">
            <v>550</v>
          </cell>
          <cell r="K287">
            <v>550</v>
          </cell>
          <cell r="M287">
            <v>43</v>
          </cell>
          <cell r="AM287">
            <v>1</v>
          </cell>
          <cell r="AN287">
            <v>1</v>
          </cell>
          <cell r="AO287">
            <v>1</v>
          </cell>
          <cell r="AP287" t="str">
            <v>내선전공</v>
          </cell>
          <cell r="AQ287">
            <v>0.03</v>
          </cell>
          <cell r="BB287" t="str">
            <v>전 7-8</v>
          </cell>
          <cell r="BC287">
            <v>1</v>
          </cell>
        </row>
        <row r="288">
          <cell r="A288">
            <v>120</v>
          </cell>
          <cell r="B288" t="str">
            <v>STS WIRE ROPE용 CLIP</v>
          </cell>
          <cell r="C288" t="str">
            <v>15mm, 절연형</v>
          </cell>
          <cell r="D288">
            <v>1</v>
          </cell>
          <cell r="E288" t="str">
            <v>EA</v>
          </cell>
          <cell r="F288">
            <v>50</v>
          </cell>
          <cell r="G288">
            <v>3674</v>
          </cell>
          <cell r="I288">
            <v>2111</v>
          </cell>
          <cell r="J288">
            <v>1500</v>
          </cell>
          <cell r="K288">
            <v>1500</v>
          </cell>
          <cell r="M288">
            <v>63</v>
          </cell>
          <cell r="AM288">
            <v>2</v>
          </cell>
          <cell r="AN288">
            <v>1</v>
          </cell>
          <cell r="AO288">
            <v>1</v>
          </cell>
          <cell r="AP288" t="str">
            <v>저압케이블공</v>
          </cell>
          <cell r="AQ288">
            <v>0.03</v>
          </cell>
          <cell r="AR288" t="str">
            <v>보통인부</v>
          </cell>
          <cell r="AS288">
            <v>0.01</v>
          </cell>
          <cell r="BB288" t="str">
            <v>전 5-33</v>
          </cell>
          <cell r="BC288">
            <v>1</v>
          </cell>
        </row>
        <row r="289">
          <cell r="A289">
            <v>121</v>
          </cell>
          <cell r="B289" t="str">
            <v>ANCHOR BOLT</v>
          </cell>
          <cell r="C289" t="str">
            <v>M16x145(케미컬)</v>
          </cell>
          <cell r="D289">
            <v>1</v>
          </cell>
          <cell r="E289" t="str">
            <v>SET</v>
          </cell>
          <cell r="F289">
            <v>50</v>
          </cell>
          <cell r="G289">
            <v>9366</v>
          </cell>
          <cell r="I289">
            <v>7443</v>
          </cell>
          <cell r="J289">
            <v>1700</v>
          </cell>
          <cell r="K289">
            <v>1700</v>
          </cell>
          <cell r="M289">
            <v>223</v>
          </cell>
          <cell r="AM289">
            <v>2</v>
          </cell>
          <cell r="AN289">
            <v>1</v>
          </cell>
          <cell r="AO289">
            <v>1</v>
          </cell>
          <cell r="AP289" t="str">
            <v>내선전공</v>
          </cell>
          <cell r="AQ289">
            <v>0.13</v>
          </cell>
          <cell r="AR289" t="str">
            <v>보통인부</v>
          </cell>
          <cell r="AS289">
            <v>3.5999999999999997E-2</v>
          </cell>
          <cell r="BB289" t="str">
            <v>전 7-18</v>
          </cell>
          <cell r="BC289">
            <v>1</v>
          </cell>
        </row>
        <row r="290">
          <cell r="B290" t="str">
            <v>MOUNT &amp; CABLE TIE</v>
          </cell>
          <cell r="D290">
            <v>1</v>
          </cell>
          <cell r="E290" t="str">
            <v>SET</v>
          </cell>
          <cell r="F290">
            <v>50</v>
          </cell>
          <cell r="G290" t="e">
            <v>#N/A</v>
          </cell>
          <cell r="I290" t="e">
            <v>#N/A</v>
          </cell>
          <cell r="J290">
            <v>2600</v>
          </cell>
          <cell r="K290">
            <v>2600</v>
          </cell>
          <cell r="M290" t="e">
            <v>#N/A</v>
          </cell>
          <cell r="AM290">
            <v>0</v>
          </cell>
          <cell r="AN290">
            <v>1</v>
          </cell>
          <cell r="AO290">
            <v>1</v>
          </cell>
          <cell r="BC290">
            <v>1</v>
          </cell>
        </row>
        <row r="291">
          <cell r="B291" t="str">
            <v>VULK</v>
          </cell>
          <cell r="C291" t="str">
            <v>Water Proof, ARM 지지용</v>
          </cell>
          <cell r="D291">
            <v>1</v>
          </cell>
          <cell r="E291" t="str">
            <v>KG</v>
          </cell>
          <cell r="F291">
            <v>50</v>
          </cell>
          <cell r="G291" t="e">
            <v>#N/A</v>
          </cell>
          <cell r="I291" t="e">
            <v>#N/A</v>
          </cell>
          <cell r="J291">
            <v>8500</v>
          </cell>
          <cell r="K291">
            <v>8500</v>
          </cell>
          <cell r="M291" t="e">
            <v>#N/A</v>
          </cell>
          <cell r="AM291">
            <v>0</v>
          </cell>
          <cell r="AN291">
            <v>1</v>
          </cell>
          <cell r="AO291">
            <v>1</v>
          </cell>
          <cell r="BC291">
            <v>1</v>
          </cell>
        </row>
        <row r="292">
          <cell r="B292" t="str">
            <v>EPOXY</v>
          </cell>
          <cell r="C292" t="str">
            <v>MOUNT 지지용</v>
          </cell>
          <cell r="D292">
            <v>1</v>
          </cell>
          <cell r="E292" t="str">
            <v>KG</v>
          </cell>
          <cell r="F292">
            <v>50</v>
          </cell>
          <cell r="G292" t="e">
            <v>#N/A</v>
          </cell>
          <cell r="I292" t="e">
            <v>#N/A</v>
          </cell>
          <cell r="J292">
            <v>13600</v>
          </cell>
          <cell r="K292">
            <v>13600</v>
          </cell>
          <cell r="M292" t="e">
            <v>#N/A</v>
          </cell>
          <cell r="AM292">
            <v>0</v>
          </cell>
          <cell r="AN292">
            <v>1</v>
          </cell>
          <cell r="AO292">
            <v>1</v>
          </cell>
          <cell r="BC292">
            <v>1</v>
          </cell>
        </row>
        <row r="293">
          <cell r="A293">
            <v>122</v>
          </cell>
          <cell r="B293" t="str">
            <v>Ground Wire Clip</v>
          </cell>
          <cell r="C293" t="str">
            <v>15φ용</v>
          </cell>
          <cell r="D293">
            <v>1</v>
          </cell>
          <cell r="E293" t="str">
            <v>EA</v>
          </cell>
          <cell r="F293">
            <v>50</v>
          </cell>
          <cell r="G293">
            <v>18074</v>
          </cell>
          <cell r="I293">
            <v>2111</v>
          </cell>
          <cell r="J293">
            <v>15900</v>
          </cell>
          <cell r="K293">
            <v>15900</v>
          </cell>
          <cell r="M293">
            <v>63</v>
          </cell>
          <cell r="AM293">
            <v>2</v>
          </cell>
          <cell r="AN293">
            <v>1</v>
          </cell>
          <cell r="AO293">
            <v>1</v>
          </cell>
          <cell r="AP293" t="str">
            <v>저압케이블공</v>
          </cell>
          <cell r="AQ293">
            <v>0.03</v>
          </cell>
          <cell r="AR293" t="str">
            <v>보통인부</v>
          </cell>
          <cell r="AS293">
            <v>0.01</v>
          </cell>
          <cell r="BB293" t="str">
            <v>전 5-33</v>
          </cell>
          <cell r="BC293">
            <v>1</v>
          </cell>
        </row>
        <row r="294">
          <cell r="A294">
            <v>123</v>
          </cell>
          <cell r="B294" t="str">
            <v>SBI</v>
          </cell>
          <cell r="D294">
            <v>1</v>
          </cell>
          <cell r="E294" t="str">
            <v>SET</v>
          </cell>
          <cell r="F294">
            <v>50</v>
          </cell>
          <cell r="G294">
            <v>485812</v>
          </cell>
          <cell r="I294">
            <v>43119</v>
          </cell>
          <cell r="J294">
            <v>441400</v>
          </cell>
          <cell r="K294">
            <v>441400</v>
          </cell>
          <cell r="M294">
            <v>1293</v>
          </cell>
          <cell r="AM294">
            <v>1</v>
          </cell>
          <cell r="AN294">
            <v>0.6</v>
          </cell>
          <cell r="AO294">
            <v>0.6</v>
          </cell>
          <cell r="AP294" t="str">
            <v>내선전공</v>
          </cell>
          <cell r="AQ294">
            <v>1.5</v>
          </cell>
          <cell r="BB294" t="str">
            <v>전 5-31</v>
          </cell>
          <cell r="BC294">
            <v>1</v>
          </cell>
        </row>
        <row r="295">
          <cell r="A295">
            <v>124</v>
          </cell>
          <cell r="B295" t="str">
            <v>TERMINAL BASE(POLE)</v>
          </cell>
          <cell r="C295" t="str">
            <v>Angle 5tx40x40</v>
          </cell>
          <cell r="D295">
            <v>1</v>
          </cell>
          <cell r="E295" t="str">
            <v>EA</v>
          </cell>
          <cell r="F295">
            <v>50</v>
          </cell>
          <cell r="G295">
            <v>155211</v>
          </cell>
          <cell r="I295">
            <v>65060</v>
          </cell>
          <cell r="J295">
            <v>88200</v>
          </cell>
          <cell r="K295">
            <v>88200</v>
          </cell>
          <cell r="M295">
            <v>1951</v>
          </cell>
          <cell r="AM295">
            <v>1</v>
          </cell>
          <cell r="AN295">
            <v>1</v>
          </cell>
          <cell r="AO295">
            <v>1</v>
          </cell>
          <cell r="AP295" t="str">
            <v>저압케이블공</v>
          </cell>
          <cell r="AQ295">
            <v>1.1000000000000001</v>
          </cell>
          <cell r="BB295" t="str">
            <v>전 5-33</v>
          </cell>
          <cell r="BC295">
            <v>1</v>
          </cell>
        </row>
        <row r="296">
          <cell r="A296">
            <v>125</v>
          </cell>
          <cell r="B296" t="str">
            <v>SBI</v>
          </cell>
          <cell r="C296" t="str">
            <v>관리동</v>
          </cell>
          <cell r="D296">
            <v>1</v>
          </cell>
          <cell r="E296" t="str">
            <v>개소</v>
          </cell>
          <cell r="F296">
            <v>50</v>
          </cell>
          <cell r="G296">
            <v>67011</v>
          </cell>
          <cell r="I296">
            <v>65060</v>
          </cell>
          <cell r="K296">
            <v>0</v>
          </cell>
          <cell r="M296">
            <v>1951</v>
          </cell>
          <cell r="AM296">
            <v>1</v>
          </cell>
          <cell r="AN296">
            <v>1</v>
          </cell>
          <cell r="AO296">
            <v>1</v>
          </cell>
          <cell r="AP296" t="str">
            <v>저압케이블공</v>
          </cell>
          <cell r="AQ296">
            <v>1.1000000000000001</v>
          </cell>
          <cell r="BC296">
            <v>1</v>
          </cell>
        </row>
        <row r="297">
          <cell r="A297">
            <v>126</v>
          </cell>
          <cell r="B297" t="str">
            <v>CAD WELD</v>
          </cell>
          <cell r="D297">
            <v>1</v>
          </cell>
          <cell r="E297" t="str">
            <v>EA</v>
          </cell>
          <cell r="F297">
            <v>50</v>
          </cell>
          <cell r="G297">
            <v>26976</v>
          </cell>
          <cell r="I297">
            <v>9103</v>
          </cell>
          <cell r="J297">
            <v>17600</v>
          </cell>
          <cell r="K297">
            <v>17600</v>
          </cell>
          <cell r="M297">
            <v>273</v>
          </cell>
          <cell r="AM297">
            <v>1</v>
          </cell>
          <cell r="AN297">
            <v>1</v>
          </cell>
          <cell r="AO297">
            <v>1</v>
          </cell>
          <cell r="AP297" t="str">
            <v>내선전공</v>
          </cell>
          <cell r="AQ297">
            <v>0.19</v>
          </cell>
          <cell r="BB297" t="str">
            <v>전 3-72</v>
          </cell>
          <cell r="BC297">
            <v>1</v>
          </cell>
        </row>
        <row r="298">
          <cell r="A298">
            <v>127</v>
          </cell>
          <cell r="B298" t="str">
            <v>SUPPORT(BRACKET)</v>
          </cell>
          <cell r="C298" t="str">
            <v>STS BAND</v>
          </cell>
          <cell r="D298">
            <v>1</v>
          </cell>
          <cell r="E298" t="str">
            <v>EA</v>
          </cell>
          <cell r="F298">
            <v>50</v>
          </cell>
          <cell r="G298">
            <v>102311</v>
          </cell>
          <cell r="I298">
            <v>65060</v>
          </cell>
          <cell r="J298">
            <v>35300</v>
          </cell>
          <cell r="K298">
            <v>35300</v>
          </cell>
          <cell r="M298">
            <v>1951</v>
          </cell>
          <cell r="AM298">
            <v>1</v>
          </cell>
          <cell r="AN298">
            <v>1</v>
          </cell>
          <cell r="AO298">
            <v>1</v>
          </cell>
          <cell r="AP298" t="str">
            <v>저압케이블공</v>
          </cell>
          <cell r="AQ298">
            <v>1.1000000000000001</v>
          </cell>
          <cell r="BB298" t="str">
            <v>전 5-33</v>
          </cell>
          <cell r="BC298">
            <v>1</v>
          </cell>
        </row>
        <row r="299">
          <cell r="A299">
            <v>128</v>
          </cell>
          <cell r="B299" t="str">
            <v>ROD CLIP</v>
          </cell>
          <cell r="D299">
            <v>1</v>
          </cell>
          <cell r="E299" t="str">
            <v>EA</v>
          </cell>
          <cell r="F299">
            <v>50</v>
          </cell>
          <cell r="G299">
            <v>8374</v>
          </cell>
          <cell r="I299">
            <v>2111</v>
          </cell>
          <cell r="J299">
            <v>6200</v>
          </cell>
          <cell r="K299">
            <v>6200</v>
          </cell>
          <cell r="M299">
            <v>63</v>
          </cell>
          <cell r="AM299">
            <v>2</v>
          </cell>
          <cell r="AN299">
            <v>1</v>
          </cell>
          <cell r="AO299">
            <v>1</v>
          </cell>
          <cell r="AP299" t="str">
            <v>저압케이블공</v>
          </cell>
          <cell r="AQ299">
            <v>0.03</v>
          </cell>
          <cell r="AR299" t="str">
            <v>보통인부</v>
          </cell>
          <cell r="AS299">
            <v>0.01</v>
          </cell>
          <cell r="BB299" t="str">
            <v>전 5-33</v>
          </cell>
          <cell r="BC299">
            <v>1</v>
          </cell>
        </row>
        <row r="300">
          <cell r="A300">
            <v>129</v>
          </cell>
          <cell r="B300" t="str">
            <v>배전용 경완금</v>
          </cell>
          <cell r="C300" t="str">
            <v>75x75x3.2tx900</v>
          </cell>
          <cell r="D300">
            <v>1</v>
          </cell>
          <cell r="E300" t="str">
            <v>EA</v>
          </cell>
          <cell r="F300">
            <v>50</v>
          </cell>
          <cell r="G300">
            <v>24699</v>
          </cell>
          <cell r="I300">
            <v>18932</v>
          </cell>
          <cell r="J300">
            <v>5200</v>
          </cell>
          <cell r="K300">
            <v>5200</v>
          </cell>
          <cell r="M300">
            <v>567</v>
          </cell>
          <cell r="AM300">
            <v>2</v>
          </cell>
          <cell r="AN300">
            <v>1</v>
          </cell>
          <cell r="AO300">
            <v>1</v>
          </cell>
          <cell r="AP300" t="str">
            <v>배전전공</v>
          </cell>
          <cell r="AQ300">
            <v>0.09</v>
          </cell>
          <cell r="AR300" t="str">
            <v>보통인부</v>
          </cell>
          <cell r="AS300">
            <v>0.09</v>
          </cell>
          <cell r="BB300" t="str">
            <v>전 5-16</v>
          </cell>
          <cell r="BC300">
            <v>1</v>
          </cell>
        </row>
        <row r="301">
          <cell r="A301">
            <v>130</v>
          </cell>
          <cell r="B301" t="str">
            <v>배전용 경완금</v>
          </cell>
          <cell r="C301" t="str">
            <v>75x75x3.2tx1400</v>
          </cell>
          <cell r="D301">
            <v>1</v>
          </cell>
          <cell r="E301" t="str">
            <v>EA</v>
          </cell>
          <cell r="F301">
            <v>50</v>
          </cell>
          <cell r="G301">
            <v>31467</v>
          </cell>
          <cell r="I301">
            <v>21036</v>
          </cell>
          <cell r="J301">
            <v>9800</v>
          </cell>
          <cell r="K301">
            <v>9800</v>
          </cell>
          <cell r="M301">
            <v>631</v>
          </cell>
          <cell r="AM301">
            <v>2</v>
          </cell>
          <cell r="AN301">
            <v>1</v>
          </cell>
          <cell r="AO301">
            <v>1</v>
          </cell>
          <cell r="AP301" t="str">
            <v>배전전공</v>
          </cell>
          <cell r="AQ301">
            <v>0.1</v>
          </cell>
          <cell r="AR301" t="str">
            <v>보통인부</v>
          </cell>
          <cell r="AS301">
            <v>0.1</v>
          </cell>
          <cell r="BB301" t="str">
            <v>전 5-16</v>
          </cell>
          <cell r="BC301">
            <v>1</v>
          </cell>
        </row>
        <row r="302">
          <cell r="A302">
            <v>131</v>
          </cell>
          <cell r="B302" t="str">
            <v>배전용 완금</v>
          </cell>
          <cell r="C302" t="str">
            <v>90x90x7tx1800</v>
          </cell>
          <cell r="D302">
            <v>1</v>
          </cell>
          <cell r="E302" t="str">
            <v>EA</v>
          </cell>
          <cell r="F302">
            <v>50</v>
          </cell>
          <cell r="G302">
            <v>42667</v>
          </cell>
          <cell r="I302">
            <v>21036</v>
          </cell>
          <cell r="J302">
            <v>21000</v>
          </cell>
          <cell r="K302">
            <v>21000</v>
          </cell>
          <cell r="M302">
            <v>631</v>
          </cell>
          <cell r="AM302">
            <v>2</v>
          </cell>
          <cell r="AN302">
            <v>1</v>
          </cell>
          <cell r="AO302">
            <v>1</v>
          </cell>
          <cell r="AP302" t="str">
            <v>배전전공</v>
          </cell>
          <cell r="AQ302">
            <v>0.1</v>
          </cell>
          <cell r="AR302" t="str">
            <v>보통인부</v>
          </cell>
          <cell r="AS302">
            <v>0.1</v>
          </cell>
          <cell r="BB302" t="str">
            <v>전 5-16</v>
          </cell>
          <cell r="BC302">
            <v>1</v>
          </cell>
        </row>
        <row r="303">
          <cell r="A303">
            <v>132</v>
          </cell>
          <cell r="B303" t="str">
            <v>배전용 완금</v>
          </cell>
          <cell r="C303" t="str">
            <v>90x90x7tx2400</v>
          </cell>
          <cell r="D303">
            <v>1</v>
          </cell>
          <cell r="E303" t="str">
            <v>EA</v>
          </cell>
          <cell r="F303">
            <v>50</v>
          </cell>
          <cell r="G303">
            <v>57667</v>
          </cell>
          <cell r="I303">
            <v>27347</v>
          </cell>
          <cell r="J303">
            <v>29500</v>
          </cell>
          <cell r="K303">
            <v>29500</v>
          </cell>
          <cell r="M303">
            <v>820</v>
          </cell>
          <cell r="AM303">
            <v>2</v>
          </cell>
          <cell r="AN303">
            <v>1</v>
          </cell>
          <cell r="AO303">
            <v>1</v>
          </cell>
          <cell r="AP303" t="str">
            <v>배전전공</v>
          </cell>
          <cell r="AQ303">
            <v>0.13</v>
          </cell>
          <cell r="AR303" t="str">
            <v>보통인부</v>
          </cell>
          <cell r="AS303">
            <v>0.13</v>
          </cell>
          <cell r="BB303" t="str">
            <v>전 5-16</v>
          </cell>
          <cell r="BC303">
            <v>1</v>
          </cell>
        </row>
        <row r="304">
          <cell r="A304">
            <v>133</v>
          </cell>
          <cell r="B304" t="str">
            <v>전주용 입상관</v>
          </cell>
          <cell r="C304" t="str">
            <v>φ130x2m</v>
          </cell>
          <cell r="D304">
            <v>1</v>
          </cell>
          <cell r="E304" t="str">
            <v>EA</v>
          </cell>
          <cell r="F304">
            <v>50</v>
          </cell>
          <cell r="G304">
            <v>205179</v>
          </cell>
          <cell r="I304">
            <v>173961</v>
          </cell>
          <cell r="J304">
            <v>26000</v>
          </cell>
          <cell r="K304">
            <v>26000</v>
          </cell>
          <cell r="M304">
            <v>5218</v>
          </cell>
          <cell r="AM304">
            <v>2</v>
          </cell>
          <cell r="AN304">
            <v>1</v>
          </cell>
          <cell r="AO304">
            <v>1</v>
          </cell>
          <cell r="AP304" t="str">
            <v>배전전공</v>
          </cell>
          <cell r="AQ304">
            <v>0.92</v>
          </cell>
          <cell r="AR304" t="str">
            <v>보통인부</v>
          </cell>
          <cell r="AS304">
            <v>0.34</v>
          </cell>
          <cell r="BB304" t="str">
            <v>전 5-37-2</v>
          </cell>
          <cell r="BC304">
            <v>1</v>
          </cell>
        </row>
        <row r="305">
          <cell r="A305">
            <v>134</v>
          </cell>
          <cell r="B305" t="str">
            <v>케이블 헤드 지지금구</v>
          </cell>
          <cell r="C305" t="str">
            <v>상,하부용</v>
          </cell>
          <cell r="D305">
            <v>1</v>
          </cell>
          <cell r="E305" t="str">
            <v>SET</v>
          </cell>
          <cell r="F305">
            <v>50</v>
          </cell>
          <cell r="G305">
            <v>141856</v>
          </cell>
          <cell r="I305">
            <v>87239</v>
          </cell>
          <cell r="J305">
            <v>52000</v>
          </cell>
          <cell r="K305">
            <v>52000</v>
          </cell>
          <cell r="M305">
            <v>2617</v>
          </cell>
          <cell r="AM305">
            <v>2</v>
          </cell>
          <cell r="AN305">
            <v>1</v>
          </cell>
          <cell r="AO305">
            <v>1</v>
          </cell>
          <cell r="AP305" t="str">
            <v>배전전공</v>
          </cell>
          <cell r="AQ305">
            <v>0.45</v>
          </cell>
          <cell r="AR305" t="str">
            <v>보통인부</v>
          </cell>
          <cell r="AS305">
            <v>0.23</v>
          </cell>
          <cell r="BB305" t="str">
            <v>전 5-40-2</v>
          </cell>
          <cell r="BC305">
            <v>1</v>
          </cell>
        </row>
        <row r="306">
          <cell r="B306" t="str">
            <v>케이블크리트</v>
          </cell>
          <cell r="C306" t="str">
            <v>헤드취부용</v>
          </cell>
          <cell r="D306">
            <v>1</v>
          </cell>
          <cell r="E306" t="str">
            <v>EA</v>
          </cell>
          <cell r="F306">
            <v>50</v>
          </cell>
          <cell r="G306" t="e">
            <v>#N/A</v>
          </cell>
          <cell r="I306" t="e">
            <v>#N/A</v>
          </cell>
          <cell r="J306">
            <v>6000</v>
          </cell>
          <cell r="K306">
            <v>6000</v>
          </cell>
          <cell r="M306" t="e">
            <v>#N/A</v>
          </cell>
          <cell r="AM306">
            <v>0</v>
          </cell>
          <cell r="AN306">
            <v>1</v>
          </cell>
          <cell r="AO306">
            <v>1</v>
          </cell>
          <cell r="BB306" t="str">
            <v>전 5-16</v>
          </cell>
          <cell r="BC306">
            <v>1</v>
          </cell>
        </row>
        <row r="307">
          <cell r="A307">
            <v>135</v>
          </cell>
          <cell r="B307" t="str">
            <v>접지동봉</v>
          </cell>
          <cell r="C307" t="str">
            <v xml:space="preserve">φ14 x 1000 </v>
          </cell>
          <cell r="D307">
            <v>1</v>
          </cell>
          <cell r="E307" t="str">
            <v>EA</v>
          </cell>
          <cell r="F307">
            <v>50</v>
          </cell>
          <cell r="G307">
            <v>15995</v>
          </cell>
          <cell r="I307">
            <v>12957</v>
          </cell>
          <cell r="J307">
            <v>2650</v>
          </cell>
          <cell r="K307">
            <v>2650</v>
          </cell>
          <cell r="M307">
            <v>388</v>
          </cell>
          <cell r="AM307">
            <v>2</v>
          </cell>
          <cell r="AN307">
            <v>1</v>
          </cell>
          <cell r="AO307">
            <v>1</v>
          </cell>
          <cell r="AP307" t="str">
            <v>내선전공</v>
          </cell>
          <cell r="AQ307">
            <v>0.2</v>
          </cell>
          <cell r="AR307" t="str">
            <v>보통인부</v>
          </cell>
          <cell r="AS307">
            <v>0.1</v>
          </cell>
          <cell r="BB307" t="str">
            <v>전 3-72</v>
          </cell>
          <cell r="BC307">
            <v>1</v>
          </cell>
        </row>
        <row r="308">
          <cell r="A308">
            <v>136</v>
          </cell>
          <cell r="B308" t="str">
            <v>접지동봉</v>
          </cell>
          <cell r="C308" t="str">
            <v xml:space="preserve">φ16 x 1800 </v>
          </cell>
          <cell r="D308">
            <v>1</v>
          </cell>
          <cell r="E308" t="str">
            <v>EA</v>
          </cell>
          <cell r="F308">
            <v>50</v>
          </cell>
          <cell r="G308">
            <v>17845</v>
          </cell>
          <cell r="I308">
            <v>12957</v>
          </cell>
          <cell r="J308">
            <v>4500</v>
          </cell>
          <cell r="K308">
            <v>4500</v>
          </cell>
          <cell r="M308">
            <v>388</v>
          </cell>
          <cell r="AM308">
            <v>2</v>
          </cell>
          <cell r="AN308">
            <v>1</v>
          </cell>
          <cell r="AO308">
            <v>1</v>
          </cell>
          <cell r="AP308" t="str">
            <v>내선전공</v>
          </cell>
          <cell r="AQ308">
            <v>0.2</v>
          </cell>
          <cell r="AR308" t="str">
            <v>보통인부</v>
          </cell>
          <cell r="AS308">
            <v>0.1</v>
          </cell>
          <cell r="BB308" t="str">
            <v>전 3-72</v>
          </cell>
          <cell r="BC308">
            <v>1</v>
          </cell>
        </row>
        <row r="309">
          <cell r="B309" t="str">
            <v>피뢰침</v>
          </cell>
          <cell r="C309" t="str">
            <v>대형</v>
          </cell>
          <cell r="D309">
            <v>1</v>
          </cell>
          <cell r="E309" t="str">
            <v>EA</v>
          </cell>
          <cell r="F309">
            <v>50</v>
          </cell>
          <cell r="G309">
            <v>74021</v>
          </cell>
          <cell r="I309">
            <v>71866</v>
          </cell>
          <cell r="K309">
            <v>0</v>
          </cell>
          <cell r="M309">
            <v>2155</v>
          </cell>
          <cell r="AM309">
            <v>1</v>
          </cell>
          <cell r="AN309">
            <v>1</v>
          </cell>
          <cell r="AO309">
            <v>1</v>
          </cell>
          <cell r="AP309" t="str">
            <v>내선전공</v>
          </cell>
          <cell r="AQ309">
            <v>1.5</v>
          </cell>
          <cell r="BB309" t="str">
            <v>전 5-31</v>
          </cell>
        </row>
        <row r="310">
          <cell r="B310" t="str">
            <v xml:space="preserve">접지 테스트 박스 </v>
          </cell>
          <cell r="C310" t="str">
            <v>1 P STS</v>
          </cell>
          <cell r="D310">
            <v>1</v>
          </cell>
          <cell r="E310" t="str">
            <v>EA</v>
          </cell>
          <cell r="F310">
            <v>50</v>
          </cell>
          <cell r="G310">
            <v>32569</v>
          </cell>
          <cell r="I310">
            <v>31621</v>
          </cell>
          <cell r="K310">
            <v>0</v>
          </cell>
          <cell r="M310">
            <v>948</v>
          </cell>
          <cell r="AM310">
            <v>1</v>
          </cell>
          <cell r="AN310">
            <v>1</v>
          </cell>
          <cell r="AO310">
            <v>1</v>
          </cell>
          <cell r="AP310" t="str">
            <v>내선전공</v>
          </cell>
          <cell r="AQ310">
            <v>0.66</v>
          </cell>
          <cell r="BB310" t="str">
            <v>전 7-3</v>
          </cell>
          <cell r="BC310">
            <v>1</v>
          </cell>
        </row>
        <row r="311">
          <cell r="B311" t="str">
            <v xml:space="preserve">접지 테스트 박스 </v>
          </cell>
          <cell r="C311" t="str">
            <v>3 P STS</v>
          </cell>
          <cell r="D311">
            <v>1</v>
          </cell>
          <cell r="E311" t="str">
            <v>EA</v>
          </cell>
          <cell r="F311">
            <v>50</v>
          </cell>
          <cell r="G311">
            <v>32569</v>
          </cell>
          <cell r="I311">
            <v>31621</v>
          </cell>
          <cell r="K311">
            <v>0</v>
          </cell>
          <cell r="M311">
            <v>948</v>
          </cell>
          <cell r="AM311">
            <v>1</v>
          </cell>
          <cell r="AN311">
            <v>1</v>
          </cell>
          <cell r="AO311">
            <v>1</v>
          </cell>
          <cell r="AP311" t="str">
            <v>내선전공</v>
          </cell>
          <cell r="AQ311">
            <v>0.66</v>
          </cell>
          <cell r="BB311" t="str">
            <v>전 7-3</v>
          </cell>
        </row>
        <row r="312">
          <cell r="A312">
            <v>137</v>
          </cell>
          <cell r="B312" t="str">
            <v xml:space="preserve">접지 테스트 박스 </v>
          </cell>
          <cell r="C312" t="str">
            <v>4 P STS</v>
          </cell>
          <cell r="D312">
            <v>1</v>
          </cell>
          <cell r="E312" t="str">
            <v>EA</v>
          </cell>
          <cell r="F312">
            <v>50</v>
          </cell>
          <cell r="G312">
            <v>152569</v>
          </cell>
          <cell r="I312">
            <v>31621</v>
          </cell>
          <cell r="J312">
            <v>120000</v>
          </cell>
          <cell r="K312">
            <v>120000</v>
          </cell>
          <cell r="M312">
            <v>948</v>
          </cell>
          <cell r="AM312">
            <v>1</v>
          </cell>
          <cell r="AN312">
            <v>1</v>
          </cell>
          <cell r="AO312">
            <v>1</v>
          </cell>
          <cell r="AP312" t="str">
            <v>내선전공</v>
          </cell>
          <cell r="AQ312">
            <v>0.66</v>
          </cell>
          <cell r="BB312" t="str">
            <v>전 7-3</v>
          </cell>
          <cell r="BC312">
            <v>1</v>
          </cell>
        </row>
        <row r="313">
          <cell r="B313" t="str">
            <v xml:space="preserve">접지 테스트 박스 </v>
          </cell>
          <cell r="C313" t="str">
            <v>5 P STS</v>
          </cell>
          <cell r="D313">
            <v>1</v>
          </cell>
          <cell r="E313" t="str">
            <v>EA</v>
          </cell>
          <cell r="F313">
            <v>50</v>
          </cell>
          <cell r="G313">
            <v>32569</v>
          </cell>
          <cell r="I313">
            <v>31621</v>
          </cell>
          <cell r="K313">
            <v>0</v>
          </cell>
          <cell r="M313">
            <v>948</v>
          </cell>
          <cell r="AM313">
            <v>1</v>
          </cell>
          <cell r="AN313">
            <v>1</v>
          </cell>
          <cell r="AO313">
            <v>1</v>
          </cell>
          <cell r="AP313" t="str">
            <v>내선전공</v>
          </cell>
          <cell r="AQ313">
            <v>0.66</v>
          </cell>
          <cell r="BB313" t="str">
            <v>전 7-3</v>
          </cell>
        </row>
        <row r="314">
          <cell r="A314">
            <v>138</v>
          </cell>
          <cell r="B314" t="str">
            <v>접지봉 콘넥타</v>
          </cell>
          <cell r="C314" t="str">
            <v>φ19</v>
          </cell>
          <cell r="D314">
            <v>1</v>
          </cell>
          <cell r="E314" t="str">
            <v>EA</v>
          </cell>
          <cell r="F314">
            <v>50</v>
          </cell>
          <cell r="G314">
            <v>2380</v>
          </cell>
          <cell r="I314">
            <v>1437</v>
          </cell>
          <cell r="J314">
            <v>900</v>
          </cell>
          <cell r="K314">
            <v>900</v>
          </cell>
          <cell r="M314">
            <v>43</v>
          </cell>
          <cell r="AM314">
            <v>1</v>
          </cell>
          <cell r="AN314">
            <v>1</v>
          </cell>
          <cell r="AO314">
            <v>1</v>
          </cell>
          <cell r="AP314" t="str">
            <v>내선전공</v>
          </cell>
          <cell r="AQ314">
            <v>0.03</v>
          </cell>
          <cell r="BB314" t="str">
            <v>전 3-72</v>
          </cell>
          <cell r="BC314">
            <v>1</v>
          </cell>
        </row>
        <row r="315">
          <cell r="B315" t="str">
            <v>접지 콘넥타</v>
          </cell>
          <cell r="C315" t="str">
            <v>60㎟</v>
          </cell>
          <cell r="D315">
            <v>1</v>
          </cell>
          <cell r="E315" t="str">
            <v>EA</v>
          </cell>
          <cell r="F315">
            <v>50</v>
          </cell>
          <cell r="G315" t="e">
            <v>#N/A</v>
          </cell>
          <cell r="I315" t="e">
            <v>#N/A</v>
          </cell>
          <cell r="K315">
            <v>0</v>
          </cell>
          <cell r="M315" t="e">
            <v>#N/A</v>
          </cell>
          <cell r="AM315">
            <v>0</v>
          </cell>
          <cell r="AN315">
            <v>1</v>
          </cell>
          <cell r="AO315">
            <v>1</v>
          </cell>
          <cell r="BB315" t="str">
            <v>전 7-3</v>
          </cell>
          <cell r="BC315">
            <v>1</v>
          </cell>
        </row>
        <row r="316">
          <cell r="B316" t="str">
            <v>접지 콘넥타</v>
          </cell>
          <cell r="C316" t="str">
            <v>100㎟</v>
          </cell>
          <cell r="D316">
            <v>1</v>
          </cell>
          <cell r="E316" t="str">
            <v>EA</v>
          </cell>
          <cell r="F316">
            <v>50</v>
          </cell>
          <cell r="G316" t="e">
            <v>#N/A</v>
          </cell>
          <cell r="I316" t="e">
            <v>#N/A</v>
          </cell>
          <cell r="K316">
            <v>0</v>
          </cell>
          <cell r="M316" t="e">
            <v>#N/A</v>
          </cell>
          <cell r="AM316">
            <v>0</v>
          </cell>
          <cell r="AN316">
            <v>1</v>
          </cell>
          <cell r="AO316">
            <v>1</v>
          </cell>
          <cell r="BB316" t="str">
            <v>전 7-3</v>
          </cell>
          <cell r="BC316">
            <v>1</v>
          </cell>
        </row>
        <row r="317">
          <cell r="B317" t="str">
            <v>접지 크램프</v>
          </cell>
          <cell r="C317" t="str">
            <v>C-TYPE 150㎟x150㎟</v>
          </cell>
          <cell r="D317">
            <v>1</v>
          </cell>
          <cell r="E317" t="str">
            <v>EA</v>
          </cell>
          <cell r="F317">
            <v>50</v>
          </cell>
          <cell r="G317">
            <v>32569</v>
          </cell>
          <cell r="I317">
            <v>31621</v>
          </cell>
          <cell r="K317">
            <v>0</v>
          </cell>
          <cell r="M317">
            <v>948</v>
          </cell>
          <cell r="AM317">
            <v>1</v>
          </cell>
          <cell r="AN317">
            <v>1</v>
          </cell>
          <cell r="AO317">
            <v>1</v>
          </cell>
          <cell r="AP317" t="str">
            <v>내선전공</v>
          </cell>
          <cell r="AQ317">
            <v>0.66</v>
          </cell>
          <cell r="BB317" t="str">
            <v>전 7-3</v>
          </cell>
        </row>
        <row r="318">
          <cell r="A318">
            <v>139</v>
          </cell>
          <cell r="B318" t="str">
            <v>관로구 방수장치</v>
          </cell>
          <cell r="C318" t="str">
            <v>삽입형(φ30)</v>
          </cell>
          <cell r="D318">
            <v>1</v>
          </cell>
          <cell r="E318" t="str">
            <v>EA</v>
          </cell>
          <cell r="F318">
            <v>50</v>
          </cell>
          <cell r="G318">
            <v>90787</v>
          </cell>
          <cell r="I318">
            <v>15328</v>
          </cell>
          <cell r="J318">
            <v>75000</v>
          </cell>
          <cell r="K318">
            <v>75000</v>
          </cell>
          <cell r="M318">
            <v>459</v>
          </cell>
          <cell r="AM318">
            <v>2</v>
          </cell>
          <cell r="AN318">
            <v>1</v>
          </cell>
          <cell r="AO318">
            <v>1</v>
          </cell>
          <cell r="AP318" t="str">
            <v>저압케이블공</v>
          </cell>
          <cell r="AQ318">
            <v>0.16500000000000001</v>
          </cell>
          <cell r="AR318" t="str">
            <v>보통인부</v>
          </cell>
          <cell r="AS318">
            <v>0.16500000000000001</v>
          </cell>
          <cell r="BB318" t="str">
            <v>전 5-42-6</v>
          </cell>
          <cell r="BC318">
            <v>1</v>
          </cell>
        </row>
        <row r="319">
          <cell r="A319">
            <v>140</v>
          </cell>
          <cell r="B319" t="str">
            <v>관로구 방수장치</v>
          </cell>
          <cell r="C319" t="str">
            <v>삽입형(φ50)</v>
          </cell>
          <cell r="D319">
            <v>1</v>
          </cell>
          <cell r="E319" t="str">
            <v>EA</v>
          </cell>
          <cell r="F319">
            <v>50</v>
          </cell>
          <cell r="G319">
            <v>90787</v>
          </cell>
          <cell r="I319">
            <v>15328</v>
          </cell>
          <cell r="J319">
            <v>75000</v>
          </cell>
          <cell r="K319">
            <v>75000</v>
          </cell>
          <cell r="M319">
            <v>459</v>
          </cell>
          <cell r="AM319">
            <v>2</v>
          </cell>
          <cell r="AN319">
            <v>1</v>
          </cell>
          <cell r="AO319">
            <v>1</v>
          </cell>
          <cell r="AP319" t="str">
            <v>저압케이블공</v>
          </cell>
          <cell r="AQ319">
            <v>0.16500000000000001</v>
          </cell>
          <cell r="AR319" t="str">
            <v>보통인부</v>
          </cell>
          <cell r="AS319">
            <v>0.16500000000000001</v>
          </cell>
          <cell r="BB319" t="str">
            <v>전 5-42-6</v>
          </cell>
          <cell r="BC319">
            <v>1</v>
          </cell>
        </row>
        <row r="320">
          <cell r="A320">
            <v>141</v>
          </cell>
          <cell r="B320" t="str">
            <v>관로구 방수장치</v>
          </cell>
          <cell r="C320" t="str">
            <v>삽입형(φ65)</v>
          </cell>
          <cell r="D320">
            <v>1</v>
          </cell>
          <cell r="E320" t="str">
            <v>EA</v>
          </cell>
          <cell r="F320">
            <v>50</v>
          </cell>
          <cell r="G320">
            <v>90787</v>
          </cell>
          <cell r="I320">
            <v>15328</v>
          </cell>
          <cell r="J320">
            <v>75000</v>
          </cell>
          <cell r="K320">
            <v>75000</v>
          </cell>
          <cell r="M320">
            <v>459</v>
          </cell>
          <cell r="AM320">
            <v>2</v>
          </cell>
          <cell r="AN320">
            <v>1</v>
          </cell>
          <cell r="AO320">
            <v>1</v>
          </cell>
          <cell r="AP320" t="str">
            <v>저압케이블공</v>
          </cell>
          <cell r="AQ320">
            <v>0.16500000000000001</v>
          </cell>
          <cell r="AR320" t="str">
            <v>보통인부</v>
          </cell>
          <cell r="AS320">
            <v>0.16500000000000001</v>
          </cell>
          <cell r="BB320" t="str">
            <v>전 5-42-6</v>
          </cell>
          <cell r="BC320">
            <v>1</v>
          </cell>
        </row>
        <row r="321">
          <cell r="A321">
            <v>142</v>
          </cell>
          <cell r="B321" t="str">
            <v>관로구 방수장치</v>
          </cell>
          <cell r="C321" t="str">
            <v>삽입형(φ80)</v>
          </cell>
          <cell r="D321">
            <v>1</v>
          </cell>
          <cell r="E321" t="str">
            <v>EA</v>
          </cell>
          <cell r="F321">
            <v>50</v>
          </cell>
          <cell r="G321">
            <v>90787</v>
          </cell>
          <cell r="I321">
            <v>15328</v>
          </cell>
          <cell r="J321">
            <v>75000</v>
          </cell>
          <cell r="K321">
            <v>75000</v>
          </cell>
          <cell r="M321">
            <v>459</v>
          </cell>
          <cell r="AM321">
            <v>2</v>
          </cell>
          <cell r="AN321">
            <v>1</v>
          </cell>
          <cell r="AO321">
            <v>1</v>
          </cell>
          <cell r="AP321" t="str">
            <v>저압케이블공</v>
          </cell>
          <cell r="AQ321">
            <v>0.16500000000000001</v>
          </cell>
          <cell r="AR321" t="str">
            <v>보통인부</v>
          </cell>
          <cell r="AS321">
            <v>0.16500000000000001</v>
          </cell>
          <cell r="BB321" t="str">
            <v>전 5-42-6</v>
          </cell>
          <cell r="BC321">
            <v>1</v>
          </cell>
        </row>
        <row r="322">
          <cell r="A322">
            <v>143</v>
          </cell>
          <cell r="B322" t="str">
            <v>관로구 방수장치</v>
          </cell>
          <cell r="C322" t="str">
            <v>삽입형(φ100)</v>
          </cell>
          <cell r="D322">
            <v>1</v>
          </cell>
          <cell r="E322" t="str">
            <v>EA</v>
          </cell>
          <cell r="F322">
            <v>50</v>
          </cell>
          <cell r="G322">
            <v>90787</v>
          </cell>
          <cell r="I322">
            <v>15328</v>
          </cell>
          <cell r="J322">
            <v>75000</v>
          </cell>
          <cell r="K322">
            <v>75000</v>
          </cell>
          <cell r="M322">
            <v>459</v>
          </cell>
          <cell r="AM322">
            <v>2</v>
          </cell>
          <cell r="AN322">
            <v>1</v>
          </cell>
          <cell r="AO322">
            <v>1</v>
          </cell>
          <cell r="AP322" t="str">
            <v>저압케이블공</v>
          </cell>
          <cell r="AQ322">
            <v>0.16500000000000001</v>
          </cell>
          <cell r="AR322" t="str">
            <v>보통인부</v>
          </cell>
          <cell r="AS322">
            <v>0.16500000000000001</v>
          </cell>
          <cell r="BB322" t="str">
            <v>전 5-42-6</v>
          </cell>
          <cell r="BC322">
            <v>1</v>
          </cell>
        </row>
        <row r="323">
          <cell r="A323">
            <v>144</v>
          </cell>
          <cell r="B323" t="str">
            <v>관로구 방수장치</v>
          </cell>
          <cell r="C323" t="str">
            <v>삽입형(φ125)</v>
          </cell>
          <cell r="D323">
            <v>1</v>
          </cell>
          <cell r="E323" t="str">
            <v>EA</v>
          </cell>
          <cell r="F323">
            <v>50</v>
          </cell>
          <cell r="G323">
            <v>90787</v>
          </cell>
          <cell r="I323">
            <v>15328</v>
          </cell>
          <cell r="J323">
            <v>75000</v>
          </cell>
          <cell r="K323">
            <v>75000</v>
          </cell>
          <cell r="M323">
            <v>459</v>
          </cell>
          <cell r="AM323">
            <v>2</v>
          </cell>
          <cell r="AN323">
            <v>1</v>
          </cell>
          <cell r="AO323">
            <v>1</v>
          </cell>
          <cell r="AP323" t="str">
            <v>저압케이블공</v>
          </cell>
          <cell r="AQ323">
            <v>0.16500000000000001</v>
          </cell>
          <cell r="AR323" t="str">
            <v>보통인부</v>
          </cell>
          <cell r="AS323">
            <v>0.16500000000000001</v>
          </cell>
          <cell r="BB323" t="str">
            <v>전 5-42-6</v>
          </cell>
          <cell r="BC323">
            <v>1</v>
          </cell>
        </row>
        <row r="324">
          <cell r="A324">
            <v>145</v>
          </cell>
          <cell r="B324" t="str">
            <v>관로 배관</v>
          </cell>
          <cell r="C324" t="str">
            <v>(M-7 ~ M-10)</v>
          </cell>
          <cell r="D324">
            <v>1</v>
          </cell>
          <cell r="E324" t="str">
            <v>m</v>
          </cell>
          <cell r="F324">
            <v>50</v>
          </cell>
          <cell r="G324">
            <v>10051</v>
          </cell>
          <cell r="I324">
            <v>9759</v>
          </cell>
          <cell r="K324">
            <v>0</v>
          </cell>
          <cell r="M324">
            <v>292</v>
          </cell>
          <cell r="AM324">
            <v>1</v>
          </cell>
          <cell r="AN324">
            <v>1</v>
          </cell>
          <cell r="AO324">
            <v>1</v>
          </cell>
          <cell r="AP324" t="str">
            <v>저압케이블공</v>
          </cell>
          <cell r="AQ324">
            <v>0.16500000000000001</v>
          </cell>
        </row>
        <row r="325">
          <cell r="A325">
            <v>146</v>
          </cell>
          <cell r="B325" t="str">
            <v>관로 배관</v>
          </cell>
          <cell r="C325" t="str">
            <v>(M-9~ M-10)</v>
          </cell>
          <cell r="D325">
            <v>1</v>
          </cell>
          <cell r="E325" t="str">
            <v>m</v>
          </cell>
          <cell r="F325">
            <v>50</v>
          </cell>
          <cell r="G325">
            <v>10051</v>
          </cell>
          <cell r="I325">
            <v>9759</v>
          </cell>
          <cell r="K325">
            <v>0</v>
          </cell>
          <cell r="M325">
            <v>292</v>
          </cell>
          <cell r="AM325">
            <v>1</v>
          </cell>
          <cell r="AN325">
            <v>1</v>
          </cell>
          <cell r="AO325">
            <v>1</v>
          </cell>
          <cell r="AP325" t="str">
            <v>저압케이블공</v>
          </cell>
          <cell r="AQ325">
            <v>0.16500000000000001</v>
          </cell>
        </row>
        <row r="326">
          <cell r="A326">
            <v>147</v>
          </cell>
          <cell r="B326" t="str">
            <v>관로 배관</v>
          </cell>
          <cell r="C326" t="str">
            <v>(M-8 ~ M-9)</v>
          </cell>
          <cell r="D326">
            <v>1</v>
          </cell>
          <cell r="E326" t="str">
            <v>m</v>
          </cell>
          <cell r="F326">
            <v>50</v>
          </cell>
          <cell r="G326">
            <v>10051</v>
          </cell>
          <cell r="I326">
            <v>9759</v>
          </cell>
          <cell r="K326">
            <v>0</v>
          </cell>
          <cell r="M326">
            <v>292</v>
          </cell>
          <cell r="AM326">
            <v>1</v>
          </cell>
          <cell r="AN326">
            <v>1</v>
          </cell>
          <cell r="AO326">
            <v>1</v>
          </cell>
          <cell r="AP326" t="str">
            <v>저압케이블공</v>
          </cell>
          <cell r="AQ326">
            <v>0.16500000000000001</v>
          </cell>
        </row>
        <row r="327">
          <cell r="A327">
            <v>148</v>
          </cell>
          <cell r="B327" t="str">
            <v>관로 배관</v>
          </cell>
          <cell r="C327" t="str">
            <v>(M-10 ~ M-11)</v>
          </cell>
          <cell r="D327">
            <v>1</v>
          </cell>
          <cell r="E327" t="str">
            <v>m</v>
          </cell>
          <cell r="F327">
            <v>50</v>
          </cell>
          <cell r="G327">
            <v>10051</v>
          </cell>
          <cell r="I327">
            <v>9759</v>
          </cell>
          <cell r="K327">
            <v>0</v>
          </cell>
          <cell r="M327">
            <v>292</v>
          </cell>
          <cell r="AM327">
            <v>1</v>
          </cell>
          <cell r="AN327">
            <v>1</v>
          </cell>
          <cell r="AO327">
            <v>1</v>
          </cell>
          <cell r="AP327" t="str">
            <v>저압케이블공</v>
          </cell>
          <cell r="AQ327">
            <v>0.16500000000000001</v>
          </cell>
        </row>
        <row r="328">
          <cell r="A328">
            <v>149</v>
          </cell>
          <cell r="B328" t="str">
            <v>관로 배관</v>
          </cell>
          <cell r="C328" t="str">
            <v>(M-11 ~ M-12)</v>
          </cell>
          <cell r="D328">
            <v>1</v>
          </cell>
          <cell r="E328" t="str">
            <v>m</v>
          </cell>
          <cell r="F328">
            <v>50</v>
          </cell>
          <cell r="G328">
            <v>10051</v>
          </cell>
          <cell r="I328">
            <v>9759</v>
          </cell>
          <cell r="K328">
            <v>0</v>
          </cell>
          <cell r="M328">
            <v>292</v>
          </cell>
          <cell r="AM328">
            <v>1</v>
          </cell>
          <cell r="AN328">
            <v>1</v>
          </cell>
          <cell r="AO328">
            <v>1</v>
          </cell>
          <cell r="AP328" t="str">
            <v>저압케이블공</v>
          </cell>
          <cell r="AQ328">
            <v>0.16500000000000001</v>
          </cell>
        </row>
        <row r="329">
          <cell r="A329">
            <v>150</v>
          </cell>
          <cell r="B329" t="str">
            <v>관로 배관</v>
          </cell>
          <cell r="C329" t="str">
            <v>(M-12 ~ M-13)</v>
          </cell>
          <cell r="D329">
            <v>1</v>
          </cell>
          <cell r="E329" t="str">
            <v>m</v>
          </cell>
          <cell r="F329">
            <v>50</v>
          </cell>
          <cell r="G329">
            <v>10051</v>
          </cell>
          <cell r="I329">
            <v>9759</v>
          </cell>
          <cell r="K329">
            <v>0</v>
          </cell>
          <cell r="M329">
            <v>292</v>
          </cell>
          <cell r="AM329">
            <v>1</v>
          </cell>
          <cell r="AN329">
            <v>1</v>
          </cell>
          <cell r="AO329">
            <v>1</v>
          </cell>
          <cell r="AP329" t="str">
            <v>저압케이블공</v>
          </cell>
          <cell r="AQ329">
            <v>0.16500000000000001</v>
          </cell>
        </row>
        <row r="330">
          <cell r="A330">
            <v>151</v>
          </cell>
          <cell r="B330" t="str">
            <v>관로 배관</v>
          </cell>
          <cell r="C330" t="str">
            <v>(M-13 ~ M-14)</v>
          </cell>
          <cell r="D330">
            <v>1</v>
          </cell>
          <cell r="E330" t="str">
            <v>m</v>
          </cell>
          <cell r="F330">
            <v>50</v>
          </cell>
          <cell r="G330">
            <v>10051</v>
          </cell>
          <cell r="I330">
            <v>9759</v>
          </cell>
          <cell r="K330">
            <v>0</v>
          </cell>
          <cell r="M330">
            <v>292</v>
          </cell>
          <cell r="AM330">
            <v>1</v>
          </cell>
          <cell r="AN330">
            <v>1</v>
          </cell>
          <cell r="AO330">
            <v>1</v>
          </cell>
          <cell r="AP330" t="str">
            <v>저압케이블공</v>
          </cell>
          <cell r="AQ330">
            <v>0.16500000000000001</v>
          </cell>
        </row>
        <row r="331">
          <cell r="A331">
            <v>152</v>
          </cell>
          <cell r="B331" t="str">
            <v>관로 배관</v>
          </cell>
          <cell r="C331" t="str">
            <v>(M-12 ~ M-15)</v>
          </cell>
          <cell r="D331">
            <v>1</v>
          </cell>
          <cell r="E331" t="str">
            <v>m</v>
          </cell>
          <cell r="F331">
            <v>50</v>
          </cell>
          <cell r="G331">
            <v>10051</v>
          </cell>
          <cell r="I331">
            <v>9759</v>
          </cell>
          <cell r="K331">
            <v>0</v>
          </cell>
          <cell r="M331">
            <v>292</v>
          </cell>
          <cell r="AM331">
            <v>1</v>
          </cell>
          <cell r="AN331">
            <v>1</v>
          </cell>
          <cell r="AO331">
            <v>1</v>
          </cell>
          <cell r="AP331" t="str">
            <v>저압케이블공</v>
          </cell>
          <cell r="AQ331">
            <v>0.16500000000000001</v>
          </cell>
        </row>
        <row r="332">
          <cell r="A332">
            <v>153</v>
          </cell>
          <cell r="B332" t="str">
            <v>관로 배관</v>
          </cell>
          <cell r="C332" t="str">
            <v>(M-15 ~ M-16)</v>
          </cell>
          <cell r="D332">
            <v>1</v>
          </cell>
          <cell r="E332" t="str">
            <v>m</v>
          </cell>
          <cell r="F332">
            <v>50</v>
          </cell>
          <cell r="G332">
            <v>10051</v>
          </cell>
          <cell r="I332">
            <v>9759</v>
          </cell>
          <cell r="K332">
            <v>0</v>
          </cell>
          <cell r="M332">
            <v>292</v>
          </cell>
          <cell r="AM332">
            <v>1</v>
          </cell>
          <cell r="AN332">
            <v>1</v>
          </cell>
          <cell r="AO332">
            <v>1</v>
          </cell>
          <cell r="AP332" t="str">
            <v>저압케이블공</v>
          </cell>
          <cell r="AQ332">
            <v>0.16500000000000001</v>
          </cell>
        </row>
        <row r="333">
          <cell r="A333">
            <v>154</v>
          </cell>
          <cell r="B333" t="str">
            <v>관로 배관</v>
          </cell>
          <cell r="C333" t="str">
            <v>(M-15 ~ M-17)</v>
          </cell>
          <cell r="D333">
            <v>1</v>
          </cell>
          <cell r="E333" t="str">
            <v>m</v>
          </cell>
          <cell r="F333">
            <v>50</v>
          </cell>
          <cell r="G333">
            <v>10051</v>
          </cell>
          <cell r="I333">
            <v>9759</v>
          </cell>
          <cell r="K333">
            <v>0</v>
          </cell>
          <cell r="M333">
            <v>292</v>
          </cell>
          <cell r="AM333">
            <v>1</v>
          </cell>
          <cell r="AN333">
            <v>1</v>
          </cell>
          <cell r="AO333">
            <v>1</v>
          </cell>
          <cell r="AP333" t="str">
            <v>저압케이블공</v>
          </cell>
          <cell r="AQ333">
            <v>0.16500000000000001</v>
          </cell>
        </row>
        <row r="334">
          <cell r="A334">
            <v>155</v>
          </cell>
          <cell r="B334" t="str">
            <v>관로 배관</v>
          </cell>
          <cell r="C334" t="str">
            <v>(M-17 ~ M-18)</v>
          </cell>
          <cell r="D334">
            <v>1</v>
          </cell>
          <cell r="E334" t="str">
            <v>m</v>
          </cell>
          <cell r="F334">
            <v>50</v>
          </cell>
          <cell r="G334">
            <v>10051</v>
          </cell>
          <cell r="I334">
            <v>9759</v>
          </cell>
          <cell r="K334">
            <v>0</v>
          </cell>
          <cell r="M334">
            <v>292</v>
          </cell>
          <cell r="AM334">
            <v>1</v>
          </cell>
          <cell r="AN334">
            <v>1</v>
          </cell>
          <cell r="AO334">
            <v>1</v>
          </cell>
          <cell r="AP334" t="str">
            <v>저압케이블공</v>
          </cell>
          <cell r="AQ334">
            <v>0.16500000000000001</v>
          </cell>
        </row>
        <row r="335">
          <cell r="A335">
            <v>156</v>
          </cell>
          <cell r="B335" t="str">
            <v>관로 배관</v>
          </cell>
          <cell r="C335" t="str">
            <v>(M-6 ~ H-3)</v>
          </cell>
          <cell r="D335">
            <v>1</v>
          </cell>
          <cell r="E335" t="str">
            <v>m</v>
          </cell>
          <cell r="F335">
            <v>50</v>
          </cell>
          <cell r="G335">
            <v>10051</v>
          </cell>
          <cell r="I335">
            <v>9759</v>
          </cell>
          <cell r="K335">
            <v>0</v>
          </cell>
          <cell r="M335">
            <v>292</v>
          </cell>
          <cell r="AM335">
            <v>1</v>
          </cell>
          <cell r="AN335">
            <v>1</v>
          </cell>
          <cell r="AO335">
            <v>1</v>
          </cell>
          <cell r="AP335" t="str">
            <v>저압케이블공</v>
          </cell>
          <cell r="AQ335">
            <v>0.16500000000000001</v>
          </cell>
        </row>
        <row r="336">
          <cell r="A336">
            <v>157</v>
          </cell>
          <cell r="B336" t="str">
            <v>관로 배관</v>
          </cell>
          <cell r="C336" t="str">
            <v>(H-1 ~ H-2)</v>
          </cell>
          <cell r="D336">
            <v>1</v>
          </cell>
          <cell r="E336" t="str">
            <v>m</v>
          </cell>
          <cell r="F336">
            <v>50</v>
          </cell>
          <cell r="G336">
            <v>10051</v>
          </cell>
          <cell r="I336">
            <v>9759</v>
          </cell>
          <cell r="K336">
            <v>0</v>
          </cell>
          <cell r="M336">
            <v>292</v>
          </cell>
          <cell r="AM336">
            <v>1</v>
          </cell>
          <cell r="AN336">
            <v>1</v>
          </cell>
          <cell r="AO336">
            <v>1</v>
          </cell>
          <cell r="AP336" t="str">
            <v>저압케이블공</v>
          </cell>
          <cell r="AQ336">
            <v>0.16500000000000001</v>
          </cell>
        </row>
        <row r="337">
          <cell r="A337">
            <v>158</v>
          </cell>
          <cell r="B337" t="str">
            <v>관로 배관</v>
          </cell>
          <cell r="C337" t="str">
            <v>(H-6 ~ H-11)</v>
          </cell>
          <cell r="D337">
            <v>1</v>
          </cell>
          <cell r="E337" t="str">
            <v>m</v>
          </cell>
          <cell r="F337">
            <v>50</v>
          </cell>
          <cell r="G337">
            <v>10051</v>
          </cell>
          <cell r="I337">
            <v>9759</v>
          </cell>
          <cell r="K337">
            <v>0</v>
          </cell>
          <cell r="M337">
            <v>292</v>
          </cell>
          <cell r="AM337">
            <v>1</v>
          </cell>
          <cell r="AN337">
            <v>1</v>
          </cell>
          <cell r="AO337">
            <v>1</v>
          </cell>
          <cell r="AP337" t="str">
            <v>저압케이블공</v>
          </cell>
          <cell r="AQ337">
            <v>0.16500000000000001</v>
          </cell>
        </row>
        <row r="338">
          <cell r="A338">
            <v>159</v>
          </cell>
          <cell r="B338" t="str">
            <v>관로 배관</v>
          </cell>
          <cell r="C338" t="str">
            <v>(M-12 ~ H-7)</v>
          </cell>
          <cell r="D338">
            <v>1</v>
          </cell>
          <cell r="E338" t="str">
            <v>m</v>
          </cell>
          <cell r="F338">
            <v>50</v>
          </cell>
          <cell r="G338">
            <v>10051</v>
          </cell>
          <cell r="I338">
            <v>9759</v>
          </cell>
          <cell r="K338">
            <v>0</v>
          </cell>
          <cell r="M338">
            <v>292</v>
          </cell>
          <cell r="AM338">
            <v>1</v>
          </cell>
          <cell r="AN338">
            <v>1</v>
          </cell>
          <cell r="AO338">
            <v>1</v>
          </cell>
          <cell r="AP338" t="str">
            <v>저압케이블공</v>
          </cell>
          <cell r="AQ338">
            <v>0.16500000000000001</v>
          </cell>
        </row>
        <row r="339">
          <cell r="A339">
            <v>160</v>
          </cell>
          <cell r="B339" t="str">
            <v>관로 배관</v>
          </cell>
          <cell r="C339" t="str">
            <v>(M-12 ~ H-5)</v>
          </cell>
          <cell r="D339">
            <v>1</v>
          </cell>
          <cell r="E339" t="str">
            <v>m</v>
          </cell>
          <cell r="F339">
            <v>50</v>
          </cell>
          <cell r="G339">
            <v>10051</v>
          </cell>
          <cell r="I339">
            <v>9759</v>
          </cell>
          <cell r="K339">
            <v>0</v>
          </cell>
          <cell r="M339">
            <v>292</v>
          </cell>
          <cell r="AM339">
            <v>1</v>
          </cell>
          <cell r="AN339">
            <v>1</v>
          </cell>
          <cell r="AO339">
            <v>1</v>
          </cell>
          <cell r="AP339" t="str">
            <v>저압케이블공</v>
          </cell>
          <cell r="AQ339">
            <v>0.16500000000000001</v>
          </cell>
        </row>
        <row r="340">
          <cell r="A340">
            <v>161</v>
          </cell>
          <cell r="B340" t="str">
            <v>관로 배관</v>
          </cell>
          <cell r="C340" t="str">
            <v>(M-13 ~ H-4)</v>
          </cell>
          <cell r="D340">
            <v>1</v>
          </cell>
          <cell r="E340" t="str">
            <v>m</v>
          </cell>
          <cell r="F340">
            <v>50</v>
          </cell>
          <cell r="G340">
            <v>10051</v>
          </cell>
          <cell r="I340">
            <v>9759</v>
          </cell>
          <cell r="K340">
            <v>0</v>
          </cell>
          <cell r="M340">
            <v>292</v>
          </cell>
          <cell r="AM340">
            <v>1</v>
          </cell>
          <cell r="AN340">
            <v>1</v>
          </cell>
          <cell r="AO340">
            <v>1</v>
          </cell>
          <cell r="AP340" t="str">
            <v>저압케이블공</v>
          </cell>
          <cell r="AQ340">
            <v>0.16500000000000001</v>
          </cell>
        </row>
        <row r="341">
          <cell r="A341">
            <v>162</v>
          </cell>
          <cell r="B341" t="str">
            <v>관로 배관</v>
          </cell>
          <cell r="C341" t="str">
            <v>(M-18 ~ H-9)</v>
          </cell>
          <cell r="D341">
            <v>1</v>
          </cell>
          <cell r="E341" t="str">
            <v>m</v>
          </cell>
          <cell r="F341">
            <v>50</v>
          </cell>
          <cell r="G341">
            <v>10051</v>
          </cell>
          <cell r="I341">
            <v>9759</v>
          </cell>
          <cell r="K341">
            <v>0</v>
          </cell>
          <cell r="M341">
            <v>292</v>
          </cell>
          <cell r="AM341">
            <v>1</v>
          </cell>
          <cell r="AN341">
            <v>1</v>
          </cell>
          <cell r="AO341">
            <v>1</v>
          </cell>
          <cell r="AP341" t="str">
            <v>저압케이블공</v>
          </cell>
          <cell r="AQ341">
            <v>0.16500000000000001</v>
          </cell>
        </row>
        <row r="342">
          <cell r="A342">
            <v>163</v>
          </cell>
          <cell r="B342" t="str">
            <v>관로 배관</v>
          </cell>
          <cell r="C342" t="str">
            <v>(H-9 ~ H-10)</v>
          </cell>
          <cell r="D342">
            <v>1</v>
          </cell>
          <cell r="E342" t="str">
            <v>m</v>
          </cell>
          <cell r="F342">
            <v>50</v>
          </cell>
          <cell r="G342">
            <v>10051</v>
          </cell>
          <cell r="I342">
            <v>9759</v>
          </cell>
          <cell r="K342">
            <v>0</v>
          </cell>
          <cell r="M342">
            <v>292</v>
          </cell>
          <cell r="AM342">
            <v>1</v>
          </cell>
          <cell r="AN342">
            <v>1</v>
          </cell>
          <cell r="AO342">
            <v>1</v>
          </cell>
          <cell r="AP342" t="str">
            <v>저압케이블공</v>
          </cell>
          <cell r="AQ342">
            <v>0.16500000000000001</v>
          </cell>
        </row>
        <row r="343">
          <cell r="A343">
            <v>164</v>
          </cell>
          <cell r="B343" t="str">
            <v>관로 배관</v>
          </cell>
          <cell r="C343" t="str">
            <v>(M-18 ~ H-8)</v>
          </cell>
          <cell r="D343">
            <v>1</v>
          </cell>
          <cell r="E343" t="str">
            <v>m</v>
          </cell>
          <cell r="F343">
            <v>50</v>
          </cell>
          <cell r="G343">
            <v>10051</v>
          </cell>
          <cell r="I343">
            <v>9759</v>
          </cell>
          <cell r="K343">
            <v>0</v>
          </cell>
          <cell r="M343">
            <v>292</v>
          </cell>
          <cell r="AM343">
            <v>1</v>
          </cell>
          <cell r="AN343">
            <v>1</v>
          </cell>
          <cell r="AO343">
            <v>1</v>
          </cell>
          <cell r="AP343" t="str">
            <v>저압케이블공</v>
          </cell>
          <cell r="AQ343">
            <v>0.16500000000000001</v>
          </cell>
        </row>
        <row r="344">
          <cell r="A344">
            <v>165</v>
          </cell>
          <cell r="B344" t="str">
            <v>관로 배관</v>
          </cell>
          <cell r="C344" t="str">
            <v>(M-17 ~ H-11)</v>
          </cell>
          <cell r="D344">
            <v>1</v>
          </cell>
          <cell r="E344" t="str">
            <v>m</v>
          </cell>
          <cell r="F344">
            <v>50</v>
          </cell>
          <cell r="G344">
            <v>10051</v>
          </cell>
          <cell r="I344">
            <v>9759</v>
          </cell>
          <cell r="K344">
            <v>0</v>
          </cell>
          <cell r="M344">
            <v>292</v>
          </cell>
          <cell r="AM344">
            <v>1</v>
          </cell>
          <cell r="AN344">
            <v>1</v>
          </cell>
          <cell r="AO344">
            <v>1</v>
          </cell>
          <cell r="AP344" t="str">
            <v>저압케이블공</v>
          </cell>
          <cell r="AQ344">
            <v>0.16500000000000001</v>
          </cell>
        </row>
        <row r="345">
          <cell r="A345">
            <v>166</v>
          </cell>
          <cell r="B345" t="str">
            <v>관로 배관</v>
          </cell>
          <cell r="C345" t="str">
            <v>(H-11 ~ H-12)</v>
          </cell>
          <cell r="D345">
            <v>1</v>
          </cell>
          <cell r="E345" t="str">
            <v>m</v>
          </cell>
          <cell r="F345">
            <v>50</v>
          </cell>
          <cell r="G345">
            <v>10051</v>
          </cell>
          <cell r="I345">
            <v>9759</v>
          </cell>
          <cell r="K345">
            <v>0</v>
          </cell>
          <cell r="M345">
            <v>292</v>
          </cell>
          <cell r="AM345">
            <v>1</v>
          </cell>
          <cell r="AN345">
            <v>1</v>
          </cell>
          <cell r="AO345">
            <v>1</v>
          </cell>
          <cell r="AP345" t="str">
            <v>저압케이블공</v>
          </cell>
          <cell r="AQ345">
            <v>0.16500000000000001</v>
          </cell>
        </row>
        <row r="346">
          <cell r="B346" t="str">
            <v>제어반 신설(Υ-Δ기동)</v>
          </cell>
          <cell r="C346" t="str">
            <v>22KW</v>
          </cell>
          <cell r="D346">
            <v>1</v>
          </cell>
          <cell r="E346" t="str">
            <v>EA</v>
          </cell>
          <cell r="F346">
            <v>50</v>
          </cell>
          <cell r="G346">
            <v>198498</v>
          </cell>
          <cell r="I346">
            <v>192717</v>
          </cell>
          <cell r="K346">
            <v>0</v>
          </cell>
          <cell r="M346">
            <v>5781</v>
          </cell>
          <cell r="AM346">
            <v>1</v>
          </cell>
          <cell r="AN346">
            <v>1</v>
          </cell>
          <cell r="AO346">
            <v>1</v>
          </cell>
          <cell r="AP346" t="str">
            <v>프랜트전공</v>
          </cell>
          <cell r="AQ346">
            <v>3.68</v>
          </cell>
          <cell r="BB346" t="str">
            <v>전 3-83-2</v>
          </cell>
        </row>
        <row r="347">
          <cell r="B347" t="str">
            <v>제어반 신설(Υ-Δ기동)</v>
          </cell>
          <cell r="C347" t="str">
            <v>15KW</v>
          </cell>
          <cell r="D347">
            <v>1</v>
          </cell>
          <cell r="E347" t="str">
            <v>EA</v>
          </cell>
          <cell r="F347">
            <v>50</v>
          </cell>
          <cell r="G347">
            <v>172607</v>
          </cell>
          <cell r="I347">
            <v>167580</v>
          </cell>
          <cell r="K347">
            <v>0</v>
          </cell>
          <cell r="M347">
            <v>5027</v>
          </cell>
          <cell r="AM347">
            <v>1</v>
          </cell>
          <cell r="AN347">
            <v>1</v>
          </cell>
          <cell r="AO347">
            <v>1</v>
          </cell>
          <cell r="AP347" t="str">
            <v>프랜트전공</v>
          </cell>
          <cell r="AQ347">
            <v>3.2</v>
          </cell>
          <cell r="BB347" t="str">
            <v>전 3-83-2</v>
          </cell>
        </row>
        <row r="348">
          <cell r="B348" t="str">
            <v>제어반 신설(Υ-Δ기동)</v>
          </cell>
          <cell r="C348" t="str">
            <v>11KW</v>
          </cell>
          <cell r="D348">
            <v>1</v>
          </cell>
          <cell r="E348" t="str">
            <v>EA</v>
          </cell>
          <cell r="F348">
            <v>50</v>
          </cell>
          <cell r="G348">
            <v>163977</v>
          </cell>
          <cell r="I348">
            <v>159201</v>
          </cell>
          <cell r="K348">
            <v>0</v>
          </cell>
          <cell r="M348">
            <v>4776</v>
          </cell>
          <cell r="AM348">
            <v>1</v>
          </cell>
          <cell r="AN348">
            <v>1</v>
          </cell>
          <cell r="AO348">
            <v>1</v>
          </cell>
          <cell r="AP348" t="str">
            <v>프랜트전공</v>
          </cell>
          <cell r="AQ348">
            <v>3.04</v>
          </cell>
          <cell r="BB348" t="str">
            <v>전 3-83-2</v>
          </cell>
        </row>
        <row r="349">
          <cell r="B349" t="str">
            <v>제어반 신설</v>
          </cell>
          <cell r="C349" t="str">
            <v>7.5KW</v>
          </cell>
          <cell r="D349">
            <v>1</v>
          </cell>
          <cell r="E349" t="str">
            <v>EA</v>
          </cell>
          <cell r="F349">
            <v>50</v>
          </cell>
          <cell r="G349">
            <v>125679</v>
          </cell>
          <cell r="I349">
            <v>122019</v>
          </cell>
          <cell r="K349">
            <v>0</v>
          </cell>
          <cell r="M349">
            <v>3660</v>
          </cell>
          <cell r="AM349">
            <v>1</v>
          </cell>
          <cell r="AN349">
            <v>1</v>
          </cell>
          <cell r="AO349">
            <v>1</v>
          </cell>
          <cell r="AP349" t="str">
            <v>프랜트전공</v>
          </cell>
          <cell r="AQ349">
            <v>2.33</v>
          </cell>
          <cell r="BB349" t="str">
            <v>전 3-83-2</v>
          </cell>
        </row>
        <row r="350">
          <cell r="B350" t="str">
            <v>제어반 신설</v>
          </cell>
          <cell r="C350" t="str">
            <v>5.5KW</v>
          </cell>
          <cell r="D350">
            <v>1</v>
          </cell>
          <cell r="E350" t="str">
            <v>EA</v>
          </cell>
          <cell r="F350">
            <v>50</v>
          </cell>
          <cell r="G350">
            <v>121364</v>
          </cell>
          <cell r="I350">
            <v>117830</v>
          </cell>
          <cell r="K350">
            <v>0</v>
          </cell>
          <cell r="M350">
            <v>3534</v>
          </cell>
          <cell r="AM350">
            <v>1</v>
          </cell>
          <cell r="AN350">
            <v>1</v>
          </cell>
          <cell r="AO350">
            <v>1</v>
          </cell>
          <cell r="AP350" t="str">
            <v>프랜트전공</v>
          </cell>
          <cell r="AQ350">
            <v>2.25</v>
          </cell>
          <cell r="BB350" t="str">
            <v>전 3-83-2</v>
          </cell>
        </row>
        <row r="351">
          <cell r="B351" t="str">
            <v>제어반 신설</v>
          </cell>
          <cell r="C351" t="str">
            <v>3.7KW</v>
          </cell>
          <cell r="D351">
            <v>1</v>
          </cell>
          <cell r="E351" t="str">
            <v>EA</v>
          </cell>
          <cell r="F351">
            <v>50</v>
          </cell>
          <cell r="G351">
            <v>110576</v>
          </cell>
          <cell r="I351">
            <v>107356</v>
          </cell>
          <cell r="K351">
            <v>0</v>
          </cell>
          <cell r="M351">
            <v>3220</v>
          </cell>
          <cell r="AM351">
            <v>1</v>
          </cell>
          <cell r="AN351">
            <v>1</v>
          </cell>
          <cell r="AO351">
            <v>1</v>
          </cell>
          <cell r="AP351" t="str">
            <v>프랜트전공</v>
          </cell>
          <cell r="AQ351">
            <v>2.0499999999999998</v>
          </cell>
          <cell r="BB351" t="str">
            <v>전 3-83-2</v>
          </cell>
        </row>
        <row r="352">
          <cell r="B352" t="str">
            <v>제어반 신설</v>
          </cell>
          <cell r="C352" t="str">
            <v>2.2KW이하</v>
          </cell>
          <cell r="D352">
            <v>1</v>
          </cell>
          <cell r="E352" t="str">
            <v>EA</v>
          </cell>
          <cell r="F352">
            <v>50</v>
          </cell>
          <cell r="G352">
            <v>99788</v>
          </cell>
          <cell r="I352">
            <v>96882</v>
          </cell>
          <cell r="K352">
            <v>0</v>
          </cell>
          <cell r="M352">
            <v>2906</v>
          </cell>
          <cell r="AM352">
            <v>1</v>
          </cell>
          <cell r="AN352">
            <v>1</v>
          </cell>
          <cell r="AO352">
            <v>1</v>
          </cell>
          <cell r="AP352" t="str">
            <v>프랜트전공</v>
          </cell>
          <cell r="AQ352">
            <v>1.85</v>
          </cell>
          <cell r="BB352" t="str">
            <v>전 3-83-2</v>
          </cell>
        </row>
        <row r="353">
          <cell r="B353" t="str">
            <v>WHM BOX 설치</v>
          </cell>
          <cell r="C353" t="str">
            <v>(합성수지제 중형)</v>
          </cell>
          <cell r="D353">
            <v>1</v>
          </cell>
          <cell r="E353" t="str">
            <v>EA</v>
          </cell>
          <cell r="F353">
            <v>50</v>
          </cell>
          <cell r="G353">
            <v>15790</v>
          </cell>
          <cell r="I353">
            <v>15331</v>
          </cell>
          <cell r="K353">
            <v>0</v>
          </cell>
          <cell r="M353">
            <v>459</v>
          </cell>
          <cell r="AM353">
            <v>1</v>
          </cell>
          <cell r="AN353">
            <v>1</v>
          </cell>
          <cell r="AO353">
            <v>1</v>
          </cell>
          <cell r="AP353" t="str">
            <v>내선전공</v>
          </cell>
          <cell r="AQ353">
            <v>0.32</v>
          </cell>
          <cell r="BB353" t="str">
            <v>전 7-13</v>
          </cell>
        </row>
        <row r="354">
          <cell r="A354">
            <v>167</v>
          </cell>
          <cell r="B354" t="str">
            <v>1로스위치</v>
          </cell>
          <cell r="C354" t="str">
            <v xml:space="preserve">1구 </v>
          </cell>
          <cell r="D354">
            <v>1</v>
          </cell>
          <cell r="E354" t="str">
            <v>EA</v>
          </cell>
          <cell r="F354">
            <v>50</v>
          </cell>
          <cell r="G354">
            <v>4467</v>
          </cell>
          <cell r="I354">
            <v>3114</v>
          </cell>
          <cell r="J354">
            <v>1260</v>
          </cell>
          <cell r="K354">
            <v>1260</v>
          </cell>
          <cell r="M354">
            <v>93</v>
          </cell>
          <cell r="AM354">
            <v>1</v>
          </cell>
          <cell r="AN354">
            <v>1</v>
          </cell>
          <cell r="AO354">
            <v>1</v>
          </cell>
          <cell r="AP354" t="str">
            <v>내선전공</v>
          </cell>
          <cell r="AQ354">
            <v>6.5000000000000002E-2</v>
          </cell>
          <cell r="BB354" t="str">
            <v>전 7-14 나.</v>
          </cell>
          <cell r="BC354">
            <v>1</v>
          </cell>
        </row>
        <row r="355">
          <cell r="A355">
            <v>168</v>
          </cell>
          <cell r="B355" t="str">
            <v>1로스위치</v>
          </cell>
          <cell r="C355" t="str">
            <v xml:space="preserve">2구 </v>
          </cell>
          <cell r="D355">
            <v>1</v>
          </cell>
          <cell r="E355" t="str">
            <v>EA</v>
          </cell>
          <cell r="F355">
            <v>50</v>
          </cell>
          <cell r="G355">
            <v>5829</v>
          </cell>
          <cell r="I355">
            <v>3737</v>
          </cell>
          <cell r="J355">
            <v>1980</v>
          </cell>
          <cell r="K355">
            <v>1980</v>
          </cell>
          <cell r="M355">
            <v>112</v>
          </cell>
          <cell r="AM355">
            <v>1</v>
          </cell>
          <cell r="AN355">
            <v>1.2</v>
          </cell>
          <cell r="AO355">
            <v>1.2</v>
          </cell>
          <cell r="AP355" t="str">
            <v>내선전공</v>
          </cell>
          <cell r="AQ355">
            <v>6.5000000000000002E-2</v>
          </cell>
          <cell r="BB355" t="str">
            <v>전 7-14 나.</v>
          </cell>
          <cell r="BC355">
            <v>1</v>
          </cell>
        </row>
        <row r="356">
          <cell r="A356">
            <v>169</v>
          </cell>
          <cell r="B356" t="str">
            <v>1로스위치</v>
          </cell>
          <cell r="C356" t="str">
            <v xml:space="preserve">3구 </v>
          </cell>
          <cell r="D356">
            <v>1</v>
          </cell>
          <cell r="E356" t="str">
            <v>EA</v>
          </cell>
          <cell r="F356">
            <v>50</v>
          </cell>
          <cell r="G356">
            <v>7189</v>
          </cell>
          <cell r="I356">
            <v>4359</v>
          </cell>
          <cell r="J356">
            <v>2700</v>
          </cell>
          <cell r="K356">
            <v>2700</v>
          </cell>
          <cell r="M356">
            <v>130</v>
          </cell>
          <cell r="AM356">
            <v>1</v>
          </cell>
          <cell r="AN356">
            <v>1.4</v>
          </cell>
          <cell r="AO356">
            <v>1.4</v>
          </cell>
          <cell r="AP356" t="str">
            <v>내선전공</v>
          </cell>
          <cell r="AQ356">
            <v>6.5000000000000002E-2</v>
          </cell>
          <cell r="BB356" t="str">
            <v>전 7-14 나.</v>
          </cell>
          <cell r="BC356">
            <v>1</v>
          </cell>
        </row>
        <row r="357">
          <cell r="B357" t="str">
            <v>1로스위치</v>
          </cell>
          <cell r="C357" t="str">
            <v>4구</v>
          </cell>
          <cell r="D357">
            <v>1</v>
          </cell>
          <cell r="E357" t="str">
            <v>EA</v>
          </cell>
          <cell r="F357">
            <v>50</v>
          </cell>
          <cell r="G357">
            <v>5131</v>
          </cell>
          <cell r="I357">
            <v>4982</v>
          </cell>
          <cell r="K357">
            <v>0</v>
          </cell>
          <cell r="M357">
            <v>149</v>
          </cell>
          <cell r="AM357">
            <v>1</v>
          </cell>
          <cell r="AN357">
            <v>1.6</v>
          </cell>
          <cell r="AO357">
            <v>1.6</v>
          </cell>
          <cell r="AP357" t="str">
            <v>내선전공</v>
          </cell>
          <cell r="AQ357">
            <v>6.5000000000000002E-2</v>
          </cell>
          <cell r="BB357" t="str">
            <v>전 7-14 나.</v>
          </cell>
        </row>
        <row r="358">
          <cell r="B358" t="str">
            <v>1로스위치</v>
          </cell>
          <cell r="C358" t="str">
            <v>5구</v>
          </cell>
          <cell r="D358">
            <v>1</v>
          </cell>
          <cell r="E358" t="str">
            <v>EA</v>
          </cell>
          <cell r="F358">
            <v>50</v>
          </cell>
          <cell r="G358">
            <v>5773</v>
          </cell>
          <cell r="I358">
            <v>5605</v>
          </cell>
          <cell r="K358">
            <v>0</v>
          </cell>
          <cell r="M358">
            <v>168</v>
          </cell>
          <cell r="AM358">
            <v>1</v>
          </cell>
          <cell r="AN358">
            <v>1.8</v>
          </cell>
          <cell r="AO358">
            <v>1.8</v>
          </cell>
          <cell r="AP358" t="str">
            <v>내선전공</v>
          </cell>
          <cell r="AQ358">
            <v>6.5000000000000002E-2</v>
          </cell>
          <cell r="BB358" t="str">
            <v>전 7-14 나.</v>
          </cell>
        </row>
        <row r="359">
          <cell r="B359" t="str">
            <v>P.B S/W</v>
          </cell>
          <cell r="C359" t="str">
            <v>ON/OFF</v>
          </cell>
          <cell r="D359">
            <v>1</v>
          </cell>
          <cell r="E359" t="str">
            <v>EA</v>
          </cell>
          <cell r="F359">
            <v>50</v>
          </cell>
          <cell r="G359">
            <v>6414</v>
          </cell>
          <cell r="I359">
            <v>6228</v>
          </cell>
          <cell r="K359">
            <v>0</v>
          </cell>
          <cell r="M359">
            <v>186</v>
          </cell>
          <cell r="AM359">
            <v>1</v>
          </cell>
          <cell r="AN359">
            <v>2</v>
          </cell>
          <cell r="AO359">
            <v>2</v>
          </cell>
          <cell r="AP359" t="str">
            <v>내선전공</v>
          </cell>
          <cell r="AQ359">
            <v>6.5000000000000002E-2</v>
          </cell>
          <cell r="BB359" t="str">
            <v>전 7-14 나.</v>
          </cell>
          <cell r="BC359">
            <v>1</v>
          </cell>
        </row>
        <row r="360">
          <cell r="A360">
            <v>170</v>
          </cell>
          <cell r="B360" t="str">
            <v>3로스위치</v>
          </cell>
          <cell r="C360" t="str">
            <v xml:space="preserve">1구 </v>
          </cell>
          <cell r="D360">
            <v>1</v>
          </cell>
          <cell r="E360" t="str">
            <v>EA</v>
          </cell>
          <cell r="F360">
            <v>50</v>
          </cell>
          <cell r="G360">
            <v>5634</v>
          </cell>
          <cell r="I360">
            <v>4072</v>
          </cell>
          <cell r="J360">
            <v>1440</v>
          </cell>
          <cell r="K360">
            <v>1440</v>
          </cell>
          <cell r="M360">
            <v>122</v>
          </cell>
          <cell r="AM360">
            <v>1</v>
          </cell>
          <cell r="AN360">
            <v>1</v>
          </cell>
          <cell r="AO360">
            <v>1</v>
          </cell>
          <cell r="AP360" t="str">
            <v>내선전공</v>
          </cell>
          <cell r="AQ360">
            <v>8.5000000000000006E-2</v>
          </cell>
          <cell r="BB360" t="str">
            <v>전 7-14 나.</v>
          </cell>
          <cell r="BC360">
            <v>1</v>
          </cell>
        </row>
        <row r="361">
          <cell r="A361">
            <v>171</v>
          </cell>
          <cell r="B361" t="str">
            <v>3로스위치</v>
          </cell>
          <cell r="C361" t="str">
            <v xml:space="preserve">2구 </v>
          </cell>
          <cell r="D361">
            <v>1</v>
          </cell>
          <cell r="E361" t="str">
            <v>EA</v>
          </cell>
          <cell r="F361">
            <v>50</v>
          </cell>
          <cell r="G361">
            <v>7372</v>
          </cell>
          <cell r="I361">
            <v>4886</v>
          </cell>
          <cell r="J361">
            <v>2340</v>
          </cell>
          <cell r="K361">
            <v>2340</v>
          </cell>
          <cell r="M361">
            <v>146</v>
          </cell>
          <cell r="AM361">
            <v>1</v>
          </cell>
          <cell r="AN361">
            <v>1.2</v>
          </cell>
          <cell r="AO361">
            <v>1.2</v>
          </cell>
          <cell r="AP361" t="str">
            <v>내선전공</v>
          </cell>
          <cell r="AQ361">
            <v>8.5000000000000006E-2</v>
          </cell>
          <cell r="BB361" t="str">
            <v>전 7-14 나.</v>
          </cell>
          <cell r="BC361">
            <v>1</v>
          </cell>
        </row>
        <row r="362">
          <cell r="B362" t="str">
            <v>3로스위치</v>
          </cell>
          <cell r="C362" t="str">
            <v xml:space="preserve">3구 </v>
          </cell>
          <cell r="D362">
            <v>1</v>
          </cell>
          <cell r="E362" t="str">
            <v>EA</v>
          </cell>
          <cell r="F362">
            <v>50</v>
          </cell>
          <cell r="G362">
            <v>5872</v>
          </cell>
          <cell r="I362">
            <v>5701</v>
          </cell>
          <cell r="K362">
            <v>0</v>
          </cell>
          <cell r="M362">
            <v>171</v>
          </cell>
          <cell r="AM362">
            <v>1</v>
          </cell>
          <cell r="AN362">
            <v>1.4</v>
          </cell>
          <cell r="AO362">
            <v>1.4</v>
          </cell>
          <cell r="AP362" t="str">
            <v>내선전공</v>
          </cell>
          <cell r="AQ362">
            <v>8.5000000000000006E-2</v>
          </cell>
          <cell r="BB362" t="str">
            <v>전 7-14 나.</v>
          </cell>
        </row>
        <row r="363">
          <cell r="A363">
            <v>172</v>
          </cell>
          <cell r="B363" t="str">
            <v>콘센트</v>
          </cell>
          <cell r="C363" t="str">
            <v xml:space="preserve">2P 접지 1구 </v>
          </cell>
          <cell r="D363">
            <v>1</v>
          </cell>
          <cell r="E363" t="str">
            <v>EA</v>
          </cell>
          <cell r="F363">
            <v>50</v>
          </cell>
          <cell r="G363">
            <v>4946</v>
          </cell>
          <cell r="I363">
            <v>3832</v>
          </cell>
          <cell r="J363">
            <v>1000</v>
          </cell>
          <cell r="K363">
            <v>1000</v>
          </cell>
          <cell r="M363">
            <v>114</v>
          </cell>
          <cell r="AM363">
            <v>1</v>
          </cell>
          <cell r="AN363">
            <v>1</v>
          </cell>
          <cell r="AO363">
            <v>1</v>
          </cell>
          <cell r="AP363" t="str">
            <v>내선전공</v>
          </cell>
          <cell r="AQ363">
            <v>0.08</v>
          </cell>
          <cell r="BB363" t="str">
            <v>전 7-14 가.</v>
          </cell>
          <cell r="BC363">
            <v>1</v>
          </cell>
        </row>
        <row r="364">
          <cell r="A364">
            <v>173</v>
          </cell>
          <cell r="B364" t="str">
            <v>콘센트</v>
          </cell>
          <cell r="C364" t="str">
            <v xml:space="preserve">2P 접지 2구 </v>
          </cell>
          <cell r="D364">
            <v>1</v>
          </cell>
          <cell r="E364" t="str">
            <v>EA</v>
          </cell>
          <cell r="F364">
            <v>50</v>
          </cell>
          <cell r="G364">
            <v>5994</v>
          </cell>
          <cell r="I364">
            <v>4599</v>
          </cell>
          <cell r="J364">
            <v>1258</v>
          </cell>
          <cell r="K364">
            <v>1258</v>
          </cell>
          <cell r="M364">
            <v>137</v>
          </cell>
          <cell r="AM364">
            <v>1</v>
          </cell>
          <cell r="AN364">
            <v>1.2</v>
          </cell>
          <cell r="AO364">
            <v>1.2</v>
          </cell>
          <cell r="AP364" t="str">
            <v>내선전공</v>
          </cell>
          <cell r="AQ364">
            <v>0.08</v>
          </cell>
          <cell r="BB364" t="str">
            <v>전 7-14 가.</v>
          </cell>
          <cell r="BC364">
            <v>1</v>
          </cell>
        </row>
        <row r="365">
          <cell r="B365" t="str">
            <v>콘센트</v>
          </cell>
          <cell r="C365" t="str">
            <v xml:space="preserve">3P 접지 1구 </v>
          </cell>
          <cell r="D365">
            <v>1</v>
          </cell>
          <cell r="E365" t="str">
            <v>EA</v>
          </cell>
          <cell r="F365">
            <v>50</v>
          </cell>
          <cell r="G365">
            <v>7155</v>
          </cell>
          <cell r="I365">
            <v>6947</v>
          </cell>
          <cell r="K365">
            <v>0</v>
          </cell>
          <cell r="M365">
            <v>208</v>
          </cell>
          <cell r="AM365">
            <v>1</v>
          </cell>
          <cell r="AN365">
            <v>1</v>
          </cell>
          <cell r="AO365">
            <v>1</v>
          </cell>
          <cell r="AP365" t="str">
            <v>내선전공</v>
          </cell>
          <cell r="AQ365">
            <v>0.14499999999999999</v>
          </cell>
          <cell r="BB365" t="str">
            <v>전 7-14 가.</v>
          </cell>
          <cell r="BC365">
            <v>1</v>
          </cell>
        </row>
        <row r="366">
          <cell r="B366" t="str">
            <v>콘센트</v>
          </cell>
          <cell r="C366" t="str">
            <v xml:space="preserve">무접지 2구 </v>
          </cell>
          <cell r="D366">
            <v>1</v>
          </cell>
          <cell r="E366" t="str">
            <v>EA</v>
          </cell>
          <cell r="F366">
            <v>50</v>
          </cell>
          <cell r="G366">
            <v>3849</v>
          </cell>
          <cell r="I366">
            <v>3737</v>
          </cell>
          <cell r="K366">
            <v>0</v>
          </cell>
          <cell r="M366">
            <v>112</v>
          </cell>
          <cell r="AM366">
            <v>1</v>
          </cell>
          <cell r="AN366">
            <v>1.2</v>
          </cell>
          <cell r="AO366">
            <v>1.2</v>
          </cell>
          <cell r="AP366" t="str">
            <v>내선전공</v>
          </cell>
          <cell r="AQ366">
            <v>6.5000000000000002E-2</v>
          </cell>
          <cell r="BB366" t="str">
            <v>전 7-14 가.</v>
          </cell>
        </row>
        <row r="367">
          <cell r="A367">
            <v>174</v>
          </cell>
          <cell r="B367" t="str">
            <v>콘센트</v>
          </cell>
          <cell r="C367" t="str">
            <v>2P 방우 1구</v>
          </cell>
          <cell r="D367">
            <v>1</v>
          </cell>
          <cell r="E367" t="str">
            <v>EA</v>
          </cell>
          <cell r="F367">
            <v>50</v>
          </cell>
          <cell r="G367">
            <v>6456</v>
          </cell>
          <cell r="I367">
            <v>3832</v>
          </cell>
          <cell r="J367">
            <v>2510</v>
          </cell>
          <cell r="K367">
            <v>2510</v>
          </cell>
          <cell r="M367">
            <v>114</v>
          </cell>
          <cell r="AM367">
            <v>1</v>
          </cell>
          <cell r="AN367">
            <v>1</v>
          </cell>
          <cell r="AO367">
            <v>1</v>
          </cell>
          <cell r="AP367" t="str">
            <v>내선전공</v>
          </cell>
          <cell r="AQ367">
            <v>0.08</v>
          </cell>
          <cell r="BB367" t="str">
            <v>전 7-14 가.</v>
          </cell>
          <cell r="BC367">
            <v>1</v>
          </cell>
        </row>
        <row r="368">
          <cell r="A368">
            <v>175</v>
          </cell>
          <cell r="B368" t="str">
            <v>콘센트</v>
          </cell>
          <cell r="C368" t="str">
            <v>2P 방우 2구</v>
          </cell>
          <cell r="D368">
            <v>1</v>
          </cell>
          <cell r="E368" t="str">
            <v>EA</v>
          </cell>
          <cell r="F368">
            <v>50</v>
          </cell>
          <cell r="G368">
            <v>7656</v>
          </cell>
          <cell r="I368">
            <v>4599</v>
          </cell>
          <cell r="J368">
            <v>2920</v>
          </cell>
          <cell r="K368">
            <v>2920</v>
          </cell>
          <cell r="M368">
            <v>137</v>
          </cell>
          <cell r="AM368">
            <v>1</v>
          </cell>
          <cell r="AN368">
            <v>1.2</v>
          </cell>
          <cell r="AO368">
            <v>1.2</v>
          </cell>
          <cell r="AP368" t="str">
            <v>내선전공</v>
          </cell>
          <cell r="AQ368">
            <v>0.08</v>
          </cell>
          <cell r="BB368" t="str">
            <v>전 7-14 가.</v>
          </cell>
          <cell r="BC368">
            <v>1</v>
          </cell>
        </row>
        <row r="369">
          <cell r="A369">
            <v>176</v>
          </cell>
          <cell r="B369" t="str">
            <v>콘센트</v>
          </cell>
          <cell r="C369" t="str">
            <v>110V 2구</v>
          </cell>
          <cell r="D369">
            <v>1</v>
          </cell>
          <cell r="E369" t="str">
            <v>EA</v>
          </cell>
          <cell r="F369">
            <v>50</v>
          </cell>
          <cell r="G369">
            <v>5086</v>
          </cell>
          <cell r="I369">
            <v>3832</v>
          </cell>
          <cell r="J369">
            <v>1140</v>
          </cell>
          <cell r="K369">
            <v>1140</v>
          </cell>
          <cell r="M369">
            <v>114</v>
          </cell>
          <cell r="AM369">
            <v>1</v>
          </cell>
          <cell r="AN369">
            <v>1</v>
          </cell>
          <cell r="AO369">
            <v>1</v>
          </cell>
          <cell r="AP369" t="str">
            <v>내선전공</v>
          </cell>
          <cell r="AQ369">
            <v>0.08</v>
          </cell>
          <cell r="BB369" t="str">
            <v>전 7-14 가.</v>
          </cell>
          <cell r="BC369">
            <v>1</v>
          </cell>
        </row>
        <row r="370">
          <cell r="B370" t="str">
            <v>콘센트</v>
          </cell>
          <cell r="C370" t="str">
            <v>노출 접지 2구</v>
          </cell>
          <cell r="D370">
            <v>1</v>
          </cell>
          <cell r="E370" t="str">
            <v>EA</v>
          </cell>
          <cell r="F370">
            <v>50</v>
          </cell>
          <cell r="G370">
            <v>4736</v>
          </cell>
          <cell r="I370">
            <v>4599</v>
          </cell>
          <cell r="K370">
            <v>0</v>
          </cell>
          <cell r="M370">
            <v>137</v>
          </cell>
          <cell r="AM370">
            <v>1</v>
          </cell>
          <cell r="AN370">
            <v>1.2</v>
          </cell>
          <cell r="AO370">
            <v>1.2</v>
          </cell>
          <cell r="AP370" t="str">
            <v>내선전공</v>
          </cell>
          <cell r="AQ370">
            <v>0.08</v>
          </cell>
          <cell r="BB370" t="str">
            <v>전 7-14 가.</v>
          </cell>
        </row>
        <row r="371">
          <cell r="B371" t="str">
            <v>PHOTO CELL S/W</v>
          </cell>
          <cell r="C371" t="str">
            <v xml:space="preserve"> </v>
          </cell>
          <cell r="D371">
            <v>1</v>
          </cell>
          <cell r="E371" t="str">
            <v>EA</v>
          </cell>
          <cell r="F371">
            <v>50</v>
          </cell>
          <cell r="G371">
            <v>9376</v>
          </cell>
          <cell r="I371">
            <v>9103</v>
          </cell>
          <cell r="K371">
            <v>0</v>
          </cell>
          <cell r="M371">
            <v>273</v>
          </cell>
          <cell r="AM371">
            <v>1</v>
          </cell>
          <cell r="AN371">
            <v>1</v>
          </cell>
          <cell r="AO371">
            <v>1</v>
          </cell>
          <cell r="AP371" t="str">
            <v>내선전공</v>
          </cell>
          <cell r="AQ371">
            <v>0.19</v>
          </cell>
          <cell r="BB371" t="str">
            <v>전 7-14</v>
          </cell>
        </row>
        <row r="372">
          <cell r="A372">
            <v>177</v>
          </cell>
          <cell r="B372" t="str">
            <v>등기구 A</v>
          </cell>
          <cell r="C372" t="str">
            <v>(FL 2/32W 매입하면 개방)</v>
          </cell>
          <cell r="D372">
            <v>1</v>
          </cell>
          <cell r="E372" t="str">
            <v>EA</v>
          </cell>
          <cell r="F372">
            <v>50</v>
          </cell>
          <cell r="G372">
            <v>93239</v>
          </cell>
          <cell r="I372">
            <v>26446</v>
          </cell>
          <cell r="J372">
            <v>66000</v>
          </cell>
          <cell r="K372">
            <v>66000</v>
          </cell>
          <cell r="M372">
            <v>793</v>
          </cell>
          <cell r="AM372">
            <v>1</v>
          </cell>
          <cell r="AN372">
            <v>1.2</v>
          </cell>
          <cell r="AO372">
            <v>1.2</v>
          </cell>
          <cell r="AP372" t="str">
            <v>내선전공</v>
          </cell>
          <cell r="AQ372">
            <v>0.46</v>
          </cell>
          <cell r="BB372" t="str">
            <v>전 7-16</v>
          </cell>
          <cell r="BC372">
            <v>1</v>
          </cell>
        </row>
        <row r="373">
          <cell r="A373">
            <v>178</v>
          </cell>
          <cell r="B373" t="str">
            <v>등기구 B</v>
          </cell>
          <cell r="C373" t="str">
            <v>(FL 2/32W 매입 파라보닉루바)</v>
          </cell>
          <cell r="D373">
            <v>1</v>
          </cell>
          <cell r="E373" t="str">
            <v>EA</v>
          </cell>
          <cell r="F373">
            <v>50</v>
          </cell>
          <cell r="G373">
            <v>116239</v>
          </cell>
          <cell r="I373">
            <v>26446</v>
          </cell>
          <cell r="J373">
            <v>89000</v>
          </cell>
          <cell r="K373">
            <v>89000</v>
          </cell>
          <cell r="M373">
            <v>793</v>
          </cell>
          <cell r="AM373">
            <v>1</v>
          </cell>
          <cell r="AN373">
            <v>1.2</v>
          </cell>
          <cell r="AO373">
            <v>1.2</v>
          </cell>
          <cell r="AP373" t="str">
            <v>내선전공</v>
          </cell>
          <cell r="AQ373">
            <v>0.46</v>
          </cell>
          <cell r="BB373" t="str">
            <v>전 7-16</v>
          </cell>
          <cell r="BC373">
            <v>1</v>
          </cell>
        </row>
        <row r="374">
          <cell r="A374">
            <v>179</v>
          </cell>
          <cell r="B374" t="str">
            <v>등기구 C</v>
          </cell>
          <cell r="C374" t="str">
            <v>(FL 2/32W 직부 삼각등)</v>
          </cell>
          <cell r="D374">
            <v>1</v>
          </cell>
          <cell r="E374" t="str">
            <v>EA</v>
          </cell>
          <cell r="F374">
            <v>50</v>
          </cell>
          <cell r="G374">
            <v>74050</v>
          </cell>
          <cell r="I374">
            <v>14612</v>
          </cell>
          <cell r="J374">
            <v>59000</v>
          </cell>
          <cell r="K374">
            <v>59000</v>
          </cell>
          <cell r="M374">
            <v>438</v>
          </cell>
          <cell r="AM374">
            <v>1</v>
          </cell>
          <cell r="AN374">
            <v>1</v>
          </cell>
          <cell r="AO374">
            <v>1</v>
          </cell>
          <cell r="AP374" t="str">
            <v>내선전공</v>
          </cell>
          <cell r="AQ374">
            <v>0.30499999999999999</v>
          </cell>
          <cell r="BB374" t="str">
            <v>전 7-16</v>
          </cell>
          <cell r="BC374">
            <v>1</v>
          </cell>
        </row>
        <row r="375">
          <cell r="A375">
            <v>180</v>
          </cell>
          <cell r="B375" t="str">
            <v>등기구 D</v>
          </cell>
          <cell r="C375" t="str">
            <v>(FL 2/32W 파이프 펜던트)</v>
          </cell>
          <cell r="D375">
            <v>1</v>
          </cell>
          <cell r="E375" t="str">
            <v>EA</v>
          </cell>
          <cell r="F375">
            <v>50</v>
          </cell>
          <cell r="G375">
            <v>74011</v>
          </cell>
          <cell r="I375">
            <v>17487</v>
          </cell>
          <cell r="J375">
            <v>56000</v>
          </cell>
          <cell r="K375">
            <v>56000</v>
          </cell>
          <cell r="M375">
            <v>524</v>
          </cell>
          <cell r="AM375">
            <v>1</v>
          </cell>
          <cell r="AN375">
            <v>1</v>
          </cell>
          <cell r="AO375">
            <v>1</v>
          </cell>
          <cell r="AP375" t="str">
            <v>내선전공</v>
          </cell>
          <cell r="AQ375">
            <v>0.36499999999999999</v>
          </cell>
          <cell r="BB375" t="str">
            <v>전 7-16</v>
          </cell>
          <cell r="BC375">
            <v>1</v>
          </cell>
        </row>
        <row r="376">
          <cell r="A376">
            <v>181</v>
          </cell>
          <cell r="B376" t="str">
            <v>등기구 D1</v>
          </cell>
          <cell r="C376" t="str">
            <v>(FL 2/20W 파이프 펜던트)</v>
          </cell>
          <cell r="D376">
            <v>1</v>
          </cell>
          <cell r="E376" t="str">
            <v>EA</v>
          </cell>
          <cell r="F376">
            <v>50</v>
          </cell>
          <cell r="G376">
            <v>57596</v>
          </cell>
          <cell r="I376">
            <v>11259</v>
          </cell>
          <cell r="J376">
            <v>46000</v>
          </cell>
          <cell r="K376">
            <v>46000</v>
          </cell>
          <cell r="M376">
            <v>337</v>
          </cell>
          <cell r="AM376">
            <v>1</v>
          </cell>
          <cell r="AN376">
            <v>1</v>
          </cell>
          <cell r="AO376">
            <v>1</v>
          </cell>
          <cell r="AP376" t="str">
            <v>내선전공</v>
          </cell>
          <cell r="AQ376">
            <v>0.23499999999999999</v>
          </cell>
          <cell r="BB376" t="str">
            <v>전 7-16</v>
          </cell>
          <cell r="BC376">
            <v>1</v>
          </cell>
        </row>
        <row r="377">
          <cell r="A377">
            <v>182</v>
          </cell>
          <cell r="B377" t="str">
            <v>등기구 E</v>
          </cell>
          <cell r="C377" t="str">
            <v>(FL 2/32W 방폭)</v>
          </cell>
          <cell r="D377">
            <v>1</v>
          </cell>
          <cell r="E377" t="str">
            <v>EA</v>
          </cell>
          <cell r="F377">
            <v>50</v>
          </cell>
          <cell r="G377">
            <v>156024</v>
          </cell>
          <cell r="I377">
            <v>34975</v>
          </cell>
          <cell r="J377">
            <v>120000</v>
          </cell>
          <cell r="K377">
            <v>120000</v>
          </cell>
          <cell r="M377">
            <v>1049</v>
          </cell>
          <cell r="AM377">
            <v>1</v>
          </cell>
          <cell r="AN377">
            <v>2</v>
          </cell>
          <cell r="AO377">
            <v>2</v>
          </cell>
          <cell r="AP377" t="str">
            <v>내선전공</v>
          </cell>
          <cell r="AQ377">
            <v>0.36499999999999999</v>
          </cell>
          <cell r="BB377" t="str">
            <v>전 7-16</v>
          </cell>
          <cell r="BC377">
            <v>1</v>
          </cell>
        </row>
        <row r="378">
          <cell r="A378">
            <v>183</v>
          </cell>
          <cell r="B378" t="str">
            <v>등기구 F</v>
          </cell>
          <cell r="C378" t="str">
            <v>(FL 1/32W 직부 써크라인)</v>
          </cell>
          <cell r="D378">
            <v>1</v>
          </cell>
          <cell r="E378" t="str">
            <v>EA</v>
          </cell>
          <cell r="F378">
            <v>50</v>
          </cell>
          <cell r="G378">
            <v>58050</v>
          </cell>
          <cell r="I378">
            <v>14612</v>
          </cell>
          <cell r="J378">
            <v>43000</v>
          </cell>
          <cell r="K378">
            <v>43000</v>
          </cell>
          <cell r="M378">
            <v>438</v>
          </cell>
          <cell r="AM378">
            <v>1</v>
          </cell>
          <cell r="AN378">
            <v>1</v>
          </cell>
          <cell r="AO378">
            <v>1</v>
          </cell>
          <cell r="AP378" t="str">
            <v>내선전공</v>
          </cell>
          <cell r="AQ378">
            <v>0.30499999999999999</v>
          </cell>
          <cell r="BB378" t="str">
            <v>전 7-16</v>
          </cell>
          <cell r="BC378">
            <v>1</v>
          </cell>
        </row>
        <row r="379">
          <cell r="A379">
            <v>184</v>
          </cell>
          <cell r="B379" t="str">
            <v>등기구 G</v>
          </cell>
          <cell r="C379" t="str">
            <v>(FUL 18W/2 다운 라이트)</v>
          </cell>
          <cell r="D379">
            <v>1</v>
          </cell>
          <cell r="E379" t="str">
            <v>EA</v>
          </cell>
          <cell r="F379">
            <v>50</v>
          </cell>
          <cell r="G379">
            <v>49090</v>
          </cell>
          <cell r="I379">
            <v>11738</v>
          </cell>
          <cell r="J379">
            <v>37000</v>
          </cell>
          <cell r="K379">
            <v>37000</v>
          </cell>
          <cell r="M379">
            <v>352</v>
          </cell>
          <cell r="AM379">
            <v>1</v>
          </cell>
          <cell r="AN379">
            <v>1</v>
          </cell>
          <cell r="AO379">
            <v>1</v>
          </cell>
          <cell r="AP379" t="str">
            <v>내선전공</v>
          </cell>
          <cell r="AQ379">
            <v>0.245</v>
          </cell>
          <cell r="BB379" t="str">
            <v>전 7-15</v>
          </cell>
          <cell r="BC379">
            <v>1</v>
          </cell>
        </row>
        <row r="380">
          <cell r="A380">
            <v>185</v>
          </cell>
          <cell r="B380" t="str">
            <v>등기구 H</v>
          </cell>
          <cell r="C380" t="str">
            <v>(IL 100W 노출 직부)</v>
          </cell>
          <cell r="D380">
            <v>1</v>
          </cell>
          <cell r="E380" t="str">
            <v>EA</v>
          </cell>
          <cell r="F380">
            <v>50</v>
          </cell>
          <cell r="G380">
            <v>18376</v>
          </cell>
          <cell r="I380">
            <v>9103</v>
          </cell>
          <cell r="J380">
            <v>9000</v>
          </cell>
          <cell r="K380">
            <v>9000</v>
          </cell>
          <cell r="M380">
            <v>273</v>
          </cell>
          <cell r="AM380">
            <v>1</v>
          </cell>
          <cell r="AN380">
            <v>1</v>
          </cell>
          <cell r="AO380">
            <v>1</v>
          </cell>
          <cell r="AP380" t="str">
            <v>내선전공</v>
          </cell>
          <cell r="AQ380">
            <v>0.19</v>
          </cell>
          <cell r="BB380" t="str">
            <v>전 7-15</v>
          </cell>
          <cell r="BC380">
            <v>1</v>
          </cell>
        </row>
        <row r="381">
          <cell r="A381">
            <v>186</v>
          </cell>
          <cell r="B381" t="str">
            <v>등기구 I</v>
          </cell>
          <cell r="C381" t="str">
            <v>(IL 100W 벽부 방습형)</v>
          </cell>
          <cell r="D381">
            <v>1</v>
          </cell>
          <cell r="E381" t="str">
            <v>EA</v>
          </cell>
          <cell r="F381">
            <v>50</v>
          </cell>
          <cell r="G381">
            <v>16796</v>
          </cell>
          <cell r="I381">
            <v>7569</v>
          </cell>
          <cell r="J381">
            <v>9000</v>
          </cell>
          <cell r="K381">
            <v>9000</v>
          </cell>
          <cell r="M381">
            <v>227</v>
          </cell>
          <cell r="AM381">
            <v>1</v>
          </cell>
          <cell r="AN381">
            <v>1</v>
          </cell>
          <cell r="AO381">
            <v>1</v>
          </cell>
          <cell r="AP381" t="str">
            <v>내선전공</v>
          </cell>
          <cell r="AQ381">
            <v>0.158</v>
          </cell>
          <cell r="BB381" t="str">
            <v>전 7-15</v>
          </cell>
          <cell r="BC381">
            <v>1</v>
          </cell>
        </row>
        <row r="382">
          <cell r="A382">
            <v>187</v>
          </cell>
          <cell r="B382" t="str">
            <v>등기구 J</v>
          </cell>
          <cell r="C382" t="str">
            <v>(IL 100W 벽부 방습형)</v>
          </cell>
          <cell r="D382">
            <v>1</v>
          </cell>
          <cell r="E382" t="str">
            <v>EA</v>
          </cell>
          <cell r="F382">
            <v>50</v>
          </cell>
          <cell r="G382">
            <v>26796</v>
          </cell>
          <cell r="I382">
            <v>7569</v>
          </cell>
          <cell r="J382">
            <v>19000</v>
          </cell>
          <cell r="K382">
            <v>19000</v>
          </cell>
          <cell r="M382">
            <v>227</v>
          </cell>
          <cell r="AM382">
            <v>1</v>
          </cell>
          <cell r="AN382">
            <v>1</v>
          </cell>
          <cell r="AO382">
            <v>1</v>
          </cell>
          <cell r="AP382" t="str">
            <v>내선전공</v>
          </cell>
          <cell r="AQ382">
            <v>0.158</v>
          </cell>
          <cell r="BB382" t="str">
            <v>전 7-15</v>
          </cell>
          <cell r="BC382">
            <v>1</v>
          </cell>
        </row>
        <row r="383">
          <cell r="A383">
            <v>188</v>
          </cell>
          <cell r="B383" t="str">
            <v>등기구 K</v>
          </cell>
          <cell r="C383" t="str">
            <v>(FL 4/20W 매입하면 개방)</v>
          </cell>
          <cell r="D383">
            <v>1</v>
          </cell>
          <cell r="E383" t="str">
            <v>EA</v>
          </cell>
          <cell r="F383">
            <v>50</v>
          </cell>
          <cell r="G383">
            <v>112549</v>
          </cell>
          <cell r="I383">
            <v>25776</v>
          </cell>
          <cell r="J383">
            <v>86000</v>
          </cell>
          <cell r="K383">
            <v>86000</v>
          </cell>
          <cell r="M383">
            <v>773</v>
          </cell>
          <cell r="AM383">
            <v>1</v>
          </cell>
          <cell r="AN383">
            <v>1</v>
          </cell>
          <cell r="AO383">
            <v>1</v>
          </cell>
          <cell r="AP383" t="str">
            <v>내선전공</v>
          </cell>
          <cell r="AQ383">
            <v>0.53800000000000003</v>
          </cell>
          <cell r="BB383" t="str">
            <v>전 7-16</v>
          </cell>
          <cell r="BC383">
            <v>1</v>
          </cell>
        </row>
        <row r="384">
          <cell r="A384">
            <v>189</v>
          </cell>
          <cell r="B384" t="str">
            <v>등기구 L</v>
          </cell>
          <cell r="C384" t="str">
            <v>(MH 175W 난반사 파이프펜던트)</v>
          </cell>
          <cell r="D384">
            <v>1</v>
          </cell>
          <cell r="E384" t="str">
            <v>EA</v>
          </cell>
          <cell r="F384">
            <v>50</v>
          </cell>
          <cell r="G384">
            <v>104738</v>
          </cell>
          <cell r="I384">
            <v>19164</v>
          </cell>
          <cell r="J384">
            <v>85000</v>
          </cell>
          <cell r="K384">
            <v>85000</v>
          </cell>
          <cell r="M384">
            <v>574</v>
          </cell>
          <cell r="AM384">
            <v>1</v>
          </cell>
          <cell r="AN384">
            <v>1</v>
          </cell>
          <cell r="AO384">
            <v>1</v>
          </cell>
          <cell r="AP384" t="str">
            <v>내선전공</v>
          </cell>
          <cell r="AQ384">
            <v>0.4</v>
          </cell>
          <cell r="BB384" t="str">
            <v>전 7-17</v>
          </cell>
          <cell r="BC384">
            <v>1</v>
          </cell>
        </row>
        <row r="385">
          <cell r="A385">
            <v>190</v>
          </cell>
          <cell r="B385" t="str">
            <v>등기구 M</v>
          </cell>
          <cell r="C385" t="str">
            <v>(MH 175W 난반사 브라켓)</v>
          </cell>
          <cell r="D385">
            <v>1</v>
          </cell>
          <cell r="E385" t="str">
            <v>EA</v>
          </cell>
          <cell r="F385">
            <v>50</v>
          </cell>
          <cell r="G385">
            <v>106712</v>
          </cell>
          <cell r="I385">
            <v>21080</v>
          </cell>
          <cell r="J385">
            <v>85000</v>
          </cell>
          <cell r="K385">
            <v>85000</v>
          </cell>
          <cell r="M385">
            <v>632</v>
          </cell>
          <cell r="AM385">
            <v>1</v>
          </cell>
          <cell r="AN385">
            <v>1</v>
          </cell>
          <cell r="AO385">
            <v>1</v>
          </cell>
          <cell r="AP385" t="str">
            <v>내선전공</v>
          </cell>
          <cell r="AQ385">
            <v>0.44</v>
          </cell>
          <cell r="BB385" t="str">
            <v>전 7-17</v>
          </cell>
          <cell r="BC385">
            <v>1</v>
          </cell>
        </row>
        <row r="386">
          <cell r="A386">
            <v>191</v>
          </cell>
          <cell r="B386" t="str">
            <v>등기구 N</v>
          </cell>
          <cell r="C386" t="str">
            <v>(NH 250W 난반사 투광기)</v>
          </cell>
          <cell r="D386">
            <v>1</v>
          </cell>
          <cell r="E386" t="str">
            <v>EA</v>
          </cell>
          <cell r="F386">
            <v>50</v>
          </cell>
          <cell r="G386">
            <v>164021</v>
          </cell>
          <cell r="I386">
            <v>71866</v>
          </cell>
          <cell r="J386">
            <v>90000</v>
          </cell>
          <cell r="K386">
            <v>90000</v>
          </cell>
          <cell r="M386">
            <v>2155</v>
          </cell>
          <cell r="AM386">
            <v>1</v>
          </cell>
          <cell r="AN386">
            <v>1</v>
          </cell>
          <cell r="AO386">
            <v>1</v>
          </cell>
          <cell r="AP386" t="str">
            <v>내선전공</v>
          </cell>
          <cell r="AQ386">
            <v>1.5</v>
          </cell>
          <cell r="BB386" t="str">
            <v>전 7-17</v>
          </cell>
          <cell r="BC386">
            <v>1</v>
          </cell>
        </row>
        <row r="387">
          <cell r="A387">
            <v>192</v>
          </cell>
          <cell r="B387" t="str">
            <v>등기구 O</v>
          </cell>
          <cell r="C387" t="str">
            <v>(MH 175W 주두형)</v>
          </cell>
          <cell r="D387">
            <v>1</v>
          </cell>
          <cell r="E387" t="str">
            <v>EA</v>
          </cell>
          <cell r="F387">
            <v>50</v>
          </cell>
          <cell r="G387">
            <v>453631</v>
          </cell>
          <cell r="I387">
            <v>100613</v>
          </cell>
          <cell r="J387">
            <v>350000</v>
          </cell>
          <cell r="K387">
            <v>350000</v>
          </cell>
          <cell r="M387">
            <v>3018</v>
          </cell>
          <cell r="AM387">
            <v>1</v>
          </cell>
          <cell r="AN387">
            <v>1</v>
          </cell>
          <cell r="AO387">
            <v>1</v>
          </cell>
          <cell r="AP387" t="str">
            <v>내선전공</v>
          </cell>
          <cell r="AQ387">
            <v>2.1</v>
          </cell>
          <cell r="BB387" t="str">
            <v>전 7-17-1</v>
          </cell>
          <cell r="BC387">
            <v>1</v>
          </cell>
        </row>
        <row r="388">
          <cell r="A388">
            <v>193</v>
          </cell>
          <cell r="B388" t="str">
            <v>등기구 P</v>
          </cell>
          <cell r="C388" t="str">
            <v>(NH 250W 8각 테퍼폴)</v>
          </cell>
          <cell r="D388">
            <v>1</v>
          </cell>
          <cell r="E388" t="str">
            <v>EA</v>
          </cell>
          <cell r="F388">
            <v>50</v>
          </cell>
          <cell r="G388">
            <v>822225</v>
          </cell>
          <cell r="I388">
            <v>167209</v>
          </cell>
          <cell r="J388">
            <v>650000</v>
          </cell>
          <cell r="K388">
            <v>650000</v>
          </cell>
          <cell r="M388">
            <v>5016</v>
          </cell>
          <cell r="AM388">
            <v>1</v>
          </cell>
          <cell r="AN388">
            <v>1</v>
          </cell>
          <cell r="AO388">
            <v>1</v>
          </cell>
          <cell r="AP388" t="str">
            <v>내선전공</v>
          </cell>
          <cell r="AQ388">
            <v>3.49</v>
          </cell>
          <cell r="BB388" t="str">
            <v>전 7-17-1</v>
          </cell>
          <cell r="BC388">
            <v>1</v>
          </cell>
        </row>
        <row r="389">
          <cell r="A389">
            <v>194</v>
          </cell>
          <cell r="B389" t="str">
            <v>등기구 Q</v>
          </cell>
          <cell r="C389" t="str">
            <v>(IL 30W 직부등)</v>
          </cell>
          <cell r="D389">
            <v>1</v>
          </cell>
          <cell r="E389" t="str">
            <v>EA</v>
          </cell>
          <cell r="F389">
            <v>50</v>
          </cell>
          <cell r="G389">
            <v>18881</v>
          </cell>
          <cell r="I389">
            <v>8623</v>
          </cell>
          <cell r="J389">
            <v>10000</v>
          </cell>
          <cell r="K389">
            <v>10000</v>
          </cell>
          <cell r="M389">
            <v>258</v>
          </cell>
          <cell r="AM389">
            <v>1</v>
          </cell>
          <cell r="AN389">
            <v>1</v>
          </cell>
          <cell r="AO389">
            <v>1</v>
          </cell>
          <cell r="AP389" t="str">
            <v>내선전공</v>
          </cell>
          <cell r="AQ389">
            <v>0.18</v>
          </cell>
          <cell r="BB389" t="str">
            <v>전 7-15</v>
          </cell>
          <cell r="BC389">
            <v>1</v>
          </cell>
        </row>
        <row r="390">
          <cell r="A390">
            <v>195</v>
          </cell>
          <cell r="B390" t="str">
            <v>등기구 R</v>
          </cell>
          <cell r="C390" t="str">
            <v>(BEAM 300W 수중등)</v>
          </cell>
          <cell r="D390">
            <v>1</v>
          </cell>
          <cell r="E390" t="str">
            <v>EA</v>
          </cell>
          <cell r="F390">
            <v>50</v>
          </cell>
          <cell r="G390">
            <v>480101</v>
          </cell>
          <cell r="I390">
            <v>29225</v>
          </cell>
          <cell r="J390">
            <v>450000</v>
          </cell>
          <cell r="K390">
            <v>450000</v>
          </cell>
          <cell r="M390">
            <v>876</v>
          </cell>
          <cell r="AM390">
            <v>1</v>
          </cell>
          <cell r="AN390">
            <v>1</v>
          </cell>
          <cell r="AO390">
            <v>1</v>
          </cell>
          <cell r="AP390" t="str">
            <v>내선전공</v>
          </cell>
          <cell r="AQ390">
            <v>0.61</v>
          </cell>
          <cell r="BB390" t="str">
            <v>전 7-17</v>
          </cell>
          <cell r="BC390">
            <v>1</v>
          </cell>
        </row>
        <row r="391">
          <cell r="A391">
            <v>196</v>
          </cell>
          <cell r="B391" t="str">
            <v>등기구 S</v>
          </cell>
          <cell r="C391" t="str">
            <v>(FL 4/20W 매입 아크릴카바)</v>
          </cell>
          <cell r="D391">
            <v>1</v>
          </cell>
          <cell r="E391" t="str">
            <v>EA</v>
          </cell>
          <cell r="F391">
            <v>50</v>
          </cell>
          <cell r="G391">
            <v>114128</v>
          </cell>
          <cell r="I391">
            <v>27309</v>
          </cell>
          <cell r="J391">
            <v>86000</v>
          </cell>
          <cell r="K391">
            <v>86000</v>
          </cell>
          <cell r="M391">
            <v>819</v>
          </cell>
          <cell r="AM391">
            <v>1</v>
          </cell>
          <cell r="AN391">
            <v>1</v>
          </cell>
          <cell r="AO391">
            <v>1</v>
          </cell>
          <cell r="AP391" t="str">
            <v>내선전공</v>
          </cell>
          <cell r="AQ391">
            <v>0.56999999999999995</v>
          </cell>
          <cell r="BB391" t="str">
            <v>전 7-16</v>
          </cell>
          <cell r="BC391">
            <v>1</v>
          </cell>
        </row>
        <row r="392">
          <cell r="A392">
            <v>197</v>
          </cell>
          <cell r="B392" t="str">
            <v>등기구 T</v>
          </cell>
          <cell r="C392" t="str">
            <v>(FL 2/32W 벽부 형광등)</v>
          </cell>
          <cell r="D392">
            <v>1</v>
          </cell>
          <cell r="E392" t="str">
            <v>EA</v>
          </cell>
          <cell r="F392">
            <v>50</v>
          </cell>
          <cell r="G392">
            <v>70081</v>
          </cell>
          <cell r="I392">
            <v>23380</v>
          </cell>
          <cell r="J392">
            <v>46000</v>
          </cell>
          <cell r="K392">
            <v>46000</v>
          </cell>
          <cell r="M392">
            <v>701</v>
          </cell>
          <cell r="AM392">
            <v>1</v>
          </cell>
          <cell r="AN392">
            <v>1</v>
          </cell>
          <cell r="AO392">
            <v>1</v>
          </cell>
          <cell r="AP392" t="str">
            <v>내선전공</v>
          </cell>
          <cell r="AQ392">
            <v>0.48799999999999999</v>
          </cell>
          <cell r="BB392" t="str">
            <v>전 7-16</v>
          </cell>
          <cell r="BC392">
            <v>1</v>
          </cell>
        </row>
        <row r="393">
          <cell r="A393">
            <v>198</v>
          </cell>
          <cell r="B393" t="str">
            <v>등기구 U</v>
          </cell>
          <cell r="C393" t="str">
            <v>(IL 100W SPOT LIGHT)</v>
          </cell>
          <cell r="D393">
            <v>1</v>
          </cell>
          <cell r="E393" t="str">
            <v>EA</v>
          </cell>
          <cell r="F393">
            <v>50</v>
          </cell>
          <cell r="G393">
            <v>129376</v>
          </cell>
          <cell r="I393">
            <v>9103</v>
          </cell>
          <cell r="J393">
            <v>120000</v>
          </cell>
          <cell r="K393">
            <v>120000</v>
          </cell>
          <cell r="M393">
            <v>273</v>
          </cell>
          <cell r="AM393">
            <v>1</v>
          </cell>
          <cell r="AN393">
            <v>1</v>
          </cell>
          <cell r="AO393">
            <v>1</v>
          </cell>
          <cell r="AP393" t="str">
            <v>내선전공</v>
          </cell>
          <cell r="AQ393">
            <v>0.19</v>
          </cell>
          <cell r="BB393" t="str">
            <v>전 7-15</v>
          </cell>
          <cell r="BC393">
            <v>1</v>
          </cell>
        </row>
        <row r="394">
          <cell r="A394">
            <v>199</v>
          </cell>
          <cell r="B394" t="str">
            <v>등기구 V</v>
          </cell>
          <cell r="C394" t="str">
            <v>(MH 175W 주철등)</v>
          </cell>
          <cell r="D394">
            <v>1</v>
          </cell>
          <cell r="E394" t="str">
            <v>EA</v>
          </cell>
          <cell r="F394">
            <v>50</v>
          </cell>
          <cell r="G394">
            <v>753631</v>
          </cell>
          <cell r="I394">
            <v>100613</v>
          </cell>
          <cell r="J394">
            <v>650000</v>
          </cell>
          <cell r="K394">
            <v>650000</v>
          </cell>
          <cell r="M394">
            <v>3018</v>
          </cell>
          <cell r="AM394">
            <v>1</v>
          </cell>
          <cell r="AN394">
            <v>1</v>
          </cell>
          <cell r="AO394">
            <v>1</v>
          </cell>
          <cell r="AP394" t="str">
            <v>내선전공</v>
          </cell>
          <cell r="AQ394">
            <v>2.1</v>
          </cell>
          <cell r="BB394" t="str">
            <v>전 7-17-1</v>
          </cell>
          <cell r="BC394">
            <v>1</v>
          </cell>
        </row>
        <row r="395">
          <cell r="A395">
            <v>200</v>
          </cell>
          <cell r="B395" t="str">
            <v>등기구 W</v>
          </cell>
          <cell r="C395" t="str">
            <v>(FL 2/32W 천장 직부형)</v>
          </cell>
          <cell r="D395">
            <v>1</v>
          </cell>
          <cell r="E395" t="str">
            <v>EA</v>
          </cell>
          <cell r="F395">
            <v>50</v>
          </cell>
          <cell r="G395">
            <v>48050</v>
          </cell>
          <cell r="I395">
            <v>14612</v>
          </cell>
          <cell r="J395">
            <v>33000</v>
          </cell>
          <cell r="K395">
            <v>33000</v>
          </cell>
          <cell r="M395">
            <v>438</v>
          </cell>
          <cell r="AM395">
            <v>1</v>
          </cell>
          <cell r="AN395">
            <v>1</v>
          </cell>
          <cell r="AO395">
            <v>1</v>
          </cell>
          <cell r="AP395" t="str">
            <v>내선전공</v>
          </cell>
          <cell r="AQ395">
            <v>0.30499999999999999</v>
          </cell>
          <cell r="BB395" t="str">
            <v>전 7-16</v>
          </cell>
          <cell r="BC395">
            <v>1</v>
          </cell>
        </row>
        <row r="396">
          <cell r="B396" t="str">
            <v>메탈램프</v>
          </cell>
          <cell r="C396" t="str">
            <v>MH 175W</v>
          </cell>
          <cell r="D396">
            <v>1</v>
          </cell>
          <cell r="E396" t="str">
            <v>EA</v>
          </cell>
          <cell r="F396">
            <v>50</v>
          </cell>
          <cell r="G396">
            <v>21712</v>
          </cell>
          <cell r="I396">
            <v>21080</v>
          </cell>
          <cell r="K396">
            <v>0</v>
          </cell>
          <cell r="M396">
            <v>632</v>
          </cell>
          <cell r="AM396">
            <v>1</v>
          </cell>
          <cell r="AN396">
            <v>1.1000000000000001</v>
          </cell>
          <cell r="AO396">
            <v>1.1000000000000001</v>
          </cell>
          <cell r="AP396" t="str">
            <v>내선전공</v>
          </cell>
          <cell r="AQ396">
            <v>0.4</v>
          </cell>
          <cell r="BB396" t="str">
            <v>전 7-17</v>
          </cell>
          <cell r="BC396">
            <v>1</v>
          </cell>
        </row>
        <row r="397">
          <cell r="A397">
            <v>201</v>
          </cell>
          <cell r="B397" t="str">
            <v>통로 유도등</v>
          </cell>
          <cell r="D397">
            <v>1</v>
          </cell>
          <cell r="E397" t="str">
            <v>SET</v>
          </cell>
          <cell r="F397">
            <v>50</v>
          </cell>
          <cell r="G397">
            <v>44869</v>
          </cell>
          <cell r="I397">
            <v>9582</v>
          </cell>
          <cell r="J397">
            <v>35000</v>
          </cell>
          <cell r="K397">
            <v>35000</v>
          </cell>
          <cell r="M397">
            <v>287</v>
          </cell>
          <cell r="AM397">
            <v>1</v>
          </cell>
          <cell r="AN397">
            <v>1</v>
          </cell>
          <cell r="AO397">
            <v>1</v>
          </cell>
          <cell r="AP397" t="str">
            <v>내선전공</v>
          </cell>
          <cell r="AQ397">
            <v>0.2</v>
          </cell>
          <cell r="BB397" t="str">
            <v>전 7-19</v>
          </cell>
          <cell r="BC397">
            <v>1</v>
          </cell>
        </row>
        <row r="398">
          <cell r="A398">
            <v>202</v>
          </cell>
          <cell r="B398" t="str">
            <v>피난구 유도등</v>
          </cell>
          <cell r="C398" t="str">
            <v>소형(10W)</v>
          </cell>
          <cell r="D398">
            <v>1</v>
          </cell>
          <cell r="E398" t="str">
            <v>SET</v>
          </cell>
          <cell r="F398">
            <v>50</v>
          </cell>
          <cell r="G398">
            <v>44869</v>
          </cell>
          <cell r="I398">
            <v>9582</v>
          </cell>
          <cell r="J398">
            <v>35000</v>
          </cell>
          <cell r="K398">
            <v>35000</v>
          </cell>
          <cell r="M398">
            <v>287</v>
          </cell>
          <cell r="AM398">
            <v>1</v>
          </cell>
          <cell r="AN398">
            <v>1</v>
          </cell>
          <cell r="AO398">
            <v>1</v>
          </cell>
          <cell r="AP398" t="str">
            <v>내선전공</v>
          </cell>
          <cell r="AQ398">
            <v>0.2</v>
          </cell>
          <cell r="BB398" t="str">
            <v>전 7-19</v>
          </cell>
          <cell r="BC398">
            <v>1</v>
          </cell>
        </row>
        <row r="399">
          <cell r="B399" t="str">
            <v>피난구 유도등</v>
          </cell>
          <cell r="C399" t="str">
            <v>중형(20W)</v>
          </cell>
          <cell r="D399">
            <v>1</v>
          </cell>
          <cell r="E399" t="str">
            <v>SET</v>
          </cell>
          <cell r="F399">
            <v>50</v>
          </cell>
          <cell r="G399">
            <v>9869</v>
          </cell>
          <cell r="I399">
            <v>9582</v>
          </cell>
          <cell r="K399">
            <v>0</v>
          </cell>
          <cell r="M399">
            <v>287</v>
          </cell>
          <cell r="AM399">
            <v>1</v>
          </cell>
          <cell r="AN399">
            <v>1</v>
          </cell>
          <cell r="AO399">
            <v>1</v>
          </cell>
          <cell r="AP399" t="str">
            <v>내선전공</v>
          </cell>
          <cell r="AQ399">
            <v>0.2</v>
          </cell>
          <cell r="BB399" t="str">
            <v>전 7-19</v>
          </cell>
          <cell r="BC399">
            <v>1</v>
          </cell>
        </row>
        <row r="400">
          <cell r="B400" t="str">
            <v>피난구 유도등</v>
          </cell>
          <cell r="C400" t="str">
            <v>중형(32W)</v>
          </cell>
          <cell r="D400">
            <v>1</v>
          </cell>
          <cell r="E400" t="str">
            <v>SET</v>
          </cell>
          <cell r="F400">
            <v>50</v>
          </cell>
          <cell r="G400">
            <v>9869</v>
          </cell>
          <cell r="I400">
            <v>9582</v>
          </cell>
          <cell r="K400">
            <v>0</v>
          </cell>
          <cell r="M400">
            <v>287</v>
          </cell>
          <cell r="AM400">
            <v>1</v>
          </cell>
          <cell r="AN400">
            <v>1</v>
          </cell>
          <cell r="AO400">
            <v>1</v>
          </cell>
          <cell r="AP400" t="str">
            <v>내선전공</v>
          </cell>
          <cell r="AQ400">
            <v>0.2</v>
          </cell>
          <cell r="BB400" t="str">
            <v>전 7-19</v>
          </cell>
          <cell r="BC400">
            <v>1</v>
          </cell>
        </row>
        <row r="401">
          <cell r="A401">
            <v>203</v>
          </cell>
          <cell r="B401" t="str">
            <v>감지기</v>
          </cell>
          <cell r="C401" t="str">
            <v>차동식</v>
          </cell>
          <cell r="D401">
            <v>1</v>
          </cell>
          <cell r="E401" t="str">
            <v>EA</v>
          </cell>
          <cell r="F401">
            <v>50</v>
          </cell>
          <cell r="G401">
            <v>11414</v>
          </cell>
          <cell r="I401">
            <v>6228</v>
          </cell>
          <cell r="J401">
            <v>5000</v>
          </cell>
          <cell r="K401">
            <v>5000</v>
          </cell>
          <cell r="M401">
            <v>186</v>
          </cell>
          <cell r="AM401">
            <v>1</v>
          </cell>
          <cell r="AN401">
            <v>1</v>
          </cell>
          <cell r="AO401">
            <v>1</v>
          </cell>
          <cell r="AP401" t="str">
            <v>내선전공</v>
          </cell>
          <cell r="AQ401">
            <v>0.13</v>
          </cell>
          <cell r="BB401" t="str">
            <v>전 7-19</v>
          </cell>
          <cell r="BC401">
            <v>1</v>
          </cell>
        </row>
        <row r="402">
          <cell r="A402">
            <v>204</v>
          </cell>
          <cell r="B402" t="str">
            <v>감지기</v>
          </cell>
          <cell r="C402" t="str">
            <v>정온식</v>
          </cell>
          <cell r="D402">
            <v>1</v>
          </cell>
          <cell r="E402" t="str">
            <v>EA</v>
          </cell>
          <cell r="F402">
            <v>50</v>
          </cell>
          <cell r="G402">
            <v>11414</v>
          </cell>
          <cell r="I402">
            <v>6228</v>
          </cell>
          <cell r="J402">
            <v>5000</v>
          </cell>
          <cell r="K402">
            <v>5000</v>
          </cell>
          <cell r="M402">
            <v>186</v>
          </cell>
          <cell r="AM402">
            <v>1</v>
          </cell>
          <cell r="AN402">
            <v>1</v>
          </cell>
          <cell r="AO402">
            <v>1</v>
          </cell>
          <cell r="AP402" t="str">
            <v>내선전공</v>
          </cell>
          <cell r="AQ402">
            <v>0.13</v>
          </cell>
          <cell r="BB402" t="str">
            <v>전 7-19</v>
          </cell>
          <cell r="BC402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제경집계"/>
      <sheetName val="WORK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  <row r="22">
          <cell r="I22">
            <v>0.44180000000000003</v>
          </cell>
        </row>
        <row r="40">
          <cell r="I40">
            <v>0.75729999999999997</v>
          </cell>
        </row>
        <row r="58">
          <cell r="I58">
            <v>0.33029999999999998</v>
          </cell>
        </row>
        <row r="76">
          <cell r="I76">
            <v>0.75729999999999997</v>
          </cell>
        </row>
        <row r="94">
          <cell r="I94">
            <v>0.44180000000000003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  <cell r="E3" t="str">
            <v>인</v>
          </cell>
          <cell r="H3">
            <v>61657</v>
          </cell>
        </row>
        <row r="4">
          <cell r="B4" t="str">
            <v>고압케이블공</v>
          </cell>
          <cell r="E4" t="str">
            <v>인</v>
          </cell>
          <cell r="H4">
            <v>72597</v>
          </cell>
        </row>
        <row r="5">
          <cell r="B5" t="str">
            <v>기계설치공</v>
          </cell>
          <cell r="E5" t="str">
            <v>인</v>
          </cell>
          <cell r="H5">
            <v>58636</v>
          </cell>
        </row>
        <row r="6">
          <cell r="B6" t="str">
            <v>기계운전사</v>
          </cell>
          <cell r="E6" t="str">
            <v>인</v>
          </cell>
          <cell r="H6">
            <v>48780</v>
          </cell>
        </row>
        <row r="7">
          <cell r="B7" t="str">
            <v>내선전공</v>
          </cell>
          <cell r="E7" t="str">
            <v>인</v>
          </cell>
          <cell r="H7">
            <v>50851</v>
          </cell>
        </row>
        <row r="8">
          <cell r="B8" t="str">
            <v>도장공</v>
          </cell>
          <cell r="E8" t="str">
            <v>인</v>
          </cell>
          <cell r="H8">
            <v>60159</v>
          </cell>
        </row>
        <row r="9">
          <cell r="B9" t="str">
            <v>목도공</v>
          </cell>
          <cell r="E9" t="str">
            <v>인</v>
          </cell>
          <cell r="H9">
            <v>57859</v>
          </cell>
        </row>
        <row r="10">
          <cell r="B10" t="str">
            <v>무선설비기사1급</v>
          </cell>
          <cell r="E10" t="str">
            <v>인</v>
          </cell>
          <cell r="H10">
            <v>92125</v>
          </cell>
        </row>
        <row r="11">
          <cell r="B11" t="str">
            <v>무선안테나공</v>
          </cell>
          <cell r="E11" t="str">
            <v>인</v>
          </cell>
          <cell r="H11">
            <v>104700</v>
          </cell>
        </row>
        <row r="12">
          <cell r="B12" t="str">
            <v>배관공</v>
          </cell>
          <cell r="E12" t="str">
            <v>인</v>
          </cell>
          <cell r="H12">
            <v>51160</v>
          </cell>
        </row>
        <row r="13">
          <cell r="B13" t="str">
            <v>배전전공</v>
          </cell>
          <cell r="E13" t="str">
            <v>인</v>
          </cell>
          <cell r="H13">
            <v>152246</v>
          </cell>
        </row>
        <row r="14">
          <cell r="B14" t="str">
            <v>보통인부</v>
          </cell>
          <cell r="E14" t="str">
            <v>인</v>
          </cell>
          <cell r="H14">
            <v>34005</v>
          </cell>
        </row>
        <row r="15">
          <cell r="B15" t="str">
            <v>비계공</v>
          </cell>
          <cell r="E15" t="str">
            <v>인</v>
          </cell>
          <cell r="H15">
            <v>74682</v>
          </cell>
        </row>
        <row r="16">
          <cell r="B16" t="str">
            <v>용접공</v>
          </cell>
          <cell r="E16" t="str">
            <v>인</v>
          </cell>
          <cell r="H16">
            <v>60956</v>
          </cell>
        </row>
        <row r="17">
          <cell r="B17" t="str">
            <v>저압케이블공</v>
          </cell>
          <cell r="E17" t="str">
            <v>인</v>
          </cell>
          <cell r="H17">
            <v>61271</v>
          </cell>
        </row>
        <row r="18">
          <cell r="B18" t="str">
            <v>전기공사기사1급</v>
          </cell>
          <cell r="E18" t="str">
            <v>인</v>
          </cell>
          <cell r="H18">
            <v>58218</v>
          </cell>
        </row>
        <row r="19">
          <cell r="B19" t="str">
            <v>전기공사기사2급</v>
          </cell>
          <cell r="E19" t="str">
            <v>인</v>
          </cell>
          <cell r="H19">
            <v>57405</v>
          </cell>
        </row>
        <row r="20">
          <cell r="B20" t="str">
            <v>중기운전기사</v>
          </cell>
          <cell r="E20" t="str">
            <v>인</v>
          </cell>
          <cell r="H20">
            <v>52815</v>
          </cell>
        </row>
        <row r="21">
          <cell r="B21" t="str">
            <v>중기운전조수</v>
          </cell>
          <cell r="E21" t="str">
            <v>인</v>
          </cell>
          <cell r="H21">
            <v>44504</v>
          </cell>
        </row>
        <row r="22">
          <cell r="B22" t="str">
            <v>중기조장</v>
          </cell>
          <cell r="E22" t="str">
            <v>인</v>
          </cell>
          <cell r="H22">
            <v>59043</v>
          </cell>
        </row>
        <row r="23">
          <cell r="B23" t="str">
            <v>차량운전사</v>
          </cell>
          <cell r="E23" t="str">
            <v>인</v>
          </cell>
          <cell r="H23">
            <v>47888</v>
          </cell>
        </row>
        <row r="24">
          <cell r="B24" t="str">
            <v>철공</v>
          </cell>
          <cell r="E24" t="str">
            <v>인</v>
          </cell>
          <cell r="H24">
            <v>66194</v>
          </cell>
        </row>
        <row r="25">
          <cell r="B25" t="str">
            <v>철근공</v>
          </cell>
          <cell r="E25" t="str">
            <v>인</v>
          </cell>
          <cell r="H25">
            <v>69452</v>
          </cell>
        </row>
        <row r="26">
          <cell r="B26" t="str">
            <v>측량사</v>
          </cell>
          <cell r="E26" t="str">
            <v>인</v>
          </cell>
          <cell r="H26">
            <v>56005</v>
          </cell>
        </row>
        <row r="27">
          <cell r="B27" t="str">
            <v>측량조수</v>
          </cell>
          <cell r="E27" t="str">
            <v>인</v>
          </cell>
          <cell r="H27">
            <v>35962</v>
          </cell>
        </row>
        <row r="28">
          <cell r="B28" t="str">
            <v>콘크리트공</v>
          </cell>
          <cell r="E28" t="str">
            <v>인</v>
          </cell>
          <cell r="H28">
            <v>61538</v>
          </cell>
        </row>
        <row r="29">
          <cell r="B29" t="str">
            <v>통신기사1급</v>
          </cell>
          <cell r="E29" t="str">
            <v>인</v>
          </cell>
          <cell r="H29">
            <v>92125</v>
          </cell>
        </row>
        <row r="30">
          <cell r="B30" t="str">
            <v>통신기사2급</v>
          </cell>
          <cell r="E30" t="str">
            <v>인</v>
          </cell>
          <cell r="H30">
            <v>79144</v>
          </cell>
        </row>
        <row r="31">
          <cell r="B31" t="str">
            <v>통신내선공</v>
          </cell>
          <cell r="E31" t="str">
            <v>인</v>
          </cell>
          <cell r="H31">
            <v>63196</v>
          </cell>
        </row>
        <row r="32">
          <cell r="B32" t="str">
            <v>통신설비공</v>
          </cell>
          <cell r="E32" t="str">
            <v>인</v>
          </cell>
          <cell r="H32">
            <v>66382</v>
          </cell>
        </row>
        <row r="33">
          <cell r="B33" t="str">
            <v>통신외선공</v>
          </cell>
          <cell r="E33" t="str">
            <v>인</v>
          </cell>
          <cell r="H33">
            <v>76579</v>
          </cell>
        </row>
        <row r="34">
          <cell r="B34" t="str">
            <v>통신케이블공</v>
          </cell>
          <cell r="E34" t="str">
            <v>인</v>
          </cell>
          <cell r="H34">
            <v>78241</v>
          </cell>
        </row>
        <row r="35">
          <cell r="B35" t="str">
            <v>특고케이블공</v>
          </cell>
          <cell r="E35" t="str">
            <v>인</v>
          </cell>
          <cell r="H35">
            <v>74036</v>
          </cell>
        </row>
        <row r="36">
          <cell r="B36" t="str">
            <v>특별인부</v>
          </cell>
          <cell r="E36" t="str">
            <v>인</v>
          </cell>
          <cell r="H36">
            <v>53828</v>
          </cell>
        </row>
        <row r="37">
          <cell r="B37" t="str">
            <v>프랜트전공</v>
          </cell>
          <cell r="E37" t="str">
            <v>인</v>
          </cell>
          <cell r="H37">
            <v>60807</v>
          </cell>
        </row>
        <row r="38">
          <cell r="B38" t="str">
            <v>형틀목공</v>
          </cell>
          <cell r="E38" t="str">
            <v>인</v>
          </cell>
          <cell r="H38">
            <v>65580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GNG운반"/>
      <sheetName val="현장운반(대운반)"/>
      <sheetName val="거리운임표(대운반)"/>
      <sheetName val="운반비산출(소운반)"/>
      <sheetName val="운반비산출 (대운반)"/>
      <sheetName val="노임단가자료"/>
      <sheetName val="예정(3)"/>
      <sheetName val="data"/>
      <sheetName val="동원(3)"/>
      <sheetName val="일위대가"/>
      <sheetName val="견적대비표"/>
      <sheetName val="절연유보충설계"/>
      <sheetName val="운반9"/>
      <sheetName val="심사계산"/>
      <sheetName val="심사물량"/>
      <sheetName val="문학간접"/>
      <sheetName val="교통대책내역"/>
      <sheetName val="공사설명서"/>
      <sheetName val="지중자재단가"/>
      <sheetName val="내역기준"/>
      <sheetName val="찍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NOMUBI"/>
      <sheetName val="sw1"/>
      <sheetName val="WORK"/>
      <sheetName val="부표총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NOMUBI"/>
      <sheetName val="sw1"/>
      <sheetName val="WORK"/>
      <sheetName val=" 갑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"/>
      <sheetName val="가공2원도"/>
      <sheetName val="지중2원도"/>
      <sheetName val="지중3원도"/>
      <sheetName val="지세별분류1200"/>
      <sheetName val="지세별분류3000"/>
      <sheetName val="입력변수"/>
      <sheetName val="관로공사"/>
      <sheetName val="심사물량"/>
      <sheetName val="증감대비"/>
      <sheetName val="data2"/>
      <sheetName val="1000 DB구축 부표"/>
      <sheetName val="data"/>
      <sheetName val="을지"/>
      <sheetName val="산출근거"/>
      <sheetName val="기계경비(시간당)"/>
      <sheetName val="램머"/>
      <sheetName val="식재일위대가"/>
      <sheetName val="공정표"/>
      <sheetName val="기초자료입력"/>
      <sheetName val="설계명세서"/>
      <sheetName val="준공정산"/>
      <sheetName val="setup"/>
      <sheetName val="5.설계명세서"/>
      <sheetName val="관급"/>
      <sheetName val="설계입력"/>
      <sheetName val="공종단가"/>
      <sheetName val="시중노임단가"/>
      <sheetName val="자재조사표"/>
      <sheetName val="단가설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산출내역"/>
      <sheetName val="공사원가"/>
      <sheetName val="집계"/>
      <sheetName val="공청설비"/>
      <sheetName val="전화OA"/>
      <sheetName val="유지공구"/>
      <sheetName val="방송설비"/>
      <sheetName val="계측제어"/>
      <sheetName val="이설"/>
      <sheetName val="일위목차"/>
      <sheetName val="일위대가"/>
      <sheetName val="단가조사서"/>
      <sheetName val="견적대비"/>
      <sheetName val="노임"/>
      <sheetName val="수질계기"/>
      <sheetName val="원주도급내역서(금차분)"/>
      <sheetName val="관급"/>
      <sheetName val="7단가"/>
      <sheetName val="설계명세서"/>
      <sheetName val="품셈표"/>
      <sheetName val="설계표지"/>
      <sheetName val="환율"/>
      <sheetName val="노임단가"/>
      <sheetName val="메인거더-크로스빔200연결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O4">
            <v>1</v>
          </cell>
          <cell r="P4" t="str">
            <v>M</v>
          </cell>
          <cell r="Q4">
            <v>862</v>
          </cell>
          <cell r="R4">
            <v>719</v>
          </cell>
          <cell r="S4">
            <v>25</v>
          </cell>
          <cell r="U4" t="str">
            <v>CV 2C×5.5sq</v>
          </cell>
          <cell r="V4">
            <v>1</v>
          </cell>
        </row>
        <row r="5">
          <cell r="O5">
            <v>2</v>
          </cell>
          <cell r="P5" t="str">
            <v>M</v>
          </cell>
          <cell r="Q5">
            <v>1772</v>
          </cell>
          <cell r="R5">
            <v>2142</v>
          </cell>
          <cell r="S5">
            <v>53</v>
          </cell>
          <cell r="U5" t="str">
            <v>CV 2C×22sq</v>
          </cell>
          <cell r="V5">
            <v>2</v>
          </cell>
        </row>
        <row r="6">
          <cell r="O6">
            <v>3</v>
          </cell>
          <cell r="P6" t="str">
            <v>M</v>
          </cell>
          <cell r="Q6">
            <v>479</v>
          </cell>
          <cell r="R6">
            <v>84</v>
          </cell>
          <cell r="S6">
            <v>14</v>
          </cell>
          <cell r="U6" t="str">
            <v>HIV 1.6mm</v>
          </cell>
          <cell r="V6">
            <v>3</v>
          </cell>
        </row>
        <row r="7">
          <cell r="O7">
            <v>4</v>
          </cell>
          <cell r="P7" t="str">
            <v>M</v>
          </cell>
          <cell r="Q7">
            <v>910</v>
          </cell>
          <cell r="R7">
            <v>1170</v>
          </cell>
          <cell r="S7">
            <v>27</v>
          </cell>
          <cell r="U7" t="str">
            <v>FR-3 3C/2.0sq</v>
          </cell>
          <cell r="V7">
            <v>4</v>
          </cell>
        </row>
        <row r="8">
          <cell r="O8">
            <v>5</v>
          </cell>
          <cell r="P8" t="str">
            <v>M</v>
          </cell>
          <cell r="Q8">
            <v>1533</v>
          </cell>
          <cell r="R8">
            <v>1763</v>
          </cell>
          <cell r="S8">
            <v>45</v>
          </cell>
          <cell r="U8" t="str">
            <v>FR-3 5C/2.0sq</v>
          </cell>
          <cell r="V8">
            <v>5</v>
          </cell>
        </row>
        <row r="9">
          <cell r="O9">
            <v>6</v>
          </cell>
          <cell r="P9" t="str">
            <v>M</v>
          </cell>
          <cell r="Q9">
            <v>2826</v>
          </cell>
          <cell r="R9">
            <v>3786</v>
          </cell>
          <cell r="S9">
            <v>84</v>
          </cell>
          <cell r="U9" t="str">
            <v>FR-3 15C/2.0sq</v>
          </cell>
          <cell r="V9">
            <v>6</v>
          </cell>
        </row>
        <row r="10">
          <cell r="O10">
            <v>7</v>
          </cell>
          <cell r="P10" t="str">
            <v>M</v>
          </cell>
          <cell r="Q10">
            <v>902</v>
          </cell>
          <cell r="R10">
            <v>60</v>
          </cell>
          <cell r="S10">
            <v>27</v>
          </cell>
          <cell r="U10" t="str">
            <v>TIV 2C×0.8mm</v>
          </cell>
          <cell r="V10">
            <v>7</v>
          </cell>
        </row>
        <row r="11">
          <cell r="O11">
            <v>8</v>
          </cell>
          <cell r="P11" t="str">
            <v>M</v>
          </cell>
          <cell r="Q11">
            <v>1165</v>
          </cell>
          <cell r="R11">
            <v>391</v>
          </cell>
          <cell r="S11">
            <v>34</v>
          </cell>
          <cell r="U11" t="str">
            <v>FB 5C-2V</v>
          </cell>
          <cell r="V11">
            <v>8</v>
          </cell>
        </row>
        <row r="12">
          <cell r="O12">
            <v>9</v>
          </cell>
          <cell r="P12" t="str">
            <v>M</v>
          </cell>
          <cell r="Q12">
            <v>1424</v>
          </cell>
          <cell r="R12">
            <v>710</v>
          </cell>
          <cell r="S12">
            <v>42</v>
          </cell>
          <cell r="U12" t="str">
            <v>FB 7C-2V</v>
          </cell>
          <cell r="V12">
            <v>9</v>
          </cell>
        </row>
        <row r="13">
          <cell r="O13">
            <v>10</v>
          </cell>
          <cell r="P13" t="str">
            <v>M</v>
          </cell>
          <cell r="Q13">
            <v>1165</v>
          </cell>
          <cell r="R13">
            <v>458</v>
          </cell>
          <cell r="S13">
            <v>34</v>
          </cell>
          <cell r="U13" t="str">
            <v>ECX 5C-2V</v>
          </cell>
          <cell r="V13">
            <v>10</v>
          </cell>
        </row>
        <row r="14">
          <cell r="O14">
            <v>11</v>
          </cell>
          <cell r="P14" t="str">
            <v>M</v>
          </cell>
          <cell r="Q14">
            <v>5776</v>
          </cell>
          <cell r="R14">
            <v>1104</v>
          </cell>
          <cell r="S14">
            <v>173</v>
          </cell>
          <cell r="U14" t="str">
            <v>HDG 16mm</v>
          </cell>
          <cell r="V14">
            <v>11</v>
          </cell>
        </row>
        <row r="15">
          <cell r="O15">
            <v>12</v>
          </cell>
          <cell r="P15" t="str">
            <v>M</v>
          </cell>
          <cell r="Q15">
            <v>7942</v>
          </cell>
          <cell r="R15">
            <v>1413</v>
          </cell>
          <cell r="S15">
            <v>238</v>
          </cell>
          <cell r="U15" t="str">
            <v>HDG 22mm</v>
          </cell>
          <cell r="V15">
            <v>12</v>
          </cell>
        </row>
        <row r="16">
          <cell r="O16">
            <v>13</v>
          </cell>
          <cell r="P16" t="str">
            <v>M</v>
          </cell>
          <cell r="Q16">
            <v>10108</v>
          </cell>
          <cell r="R16">
            <v>1740</v>
          </cell>
          <cell r="S16">
            <v>303</v>
          </cell>
          <cell r="U16" t="str">
            <v>HDG 28mm</v>
          </cell>
          <cell r="V16">
            <v>13</v>
          </cell>
        </row>
        <row r="17">
          <cell r="O17">
            <v>14</v>
          </cell>
          <cell r="P17" t="str">
            <v>M</v>
          </cell>
          <cell r="Q17">
            <v>14440</v>
          </cell>
          <cell r="R17">
            <v>2136</v>
          </cell>
          <cell r="S17">
            <v>433</v>
          </cell>
          <cell r="U17" t="str">
            <v>HDG 36mm</v>
          </cell>
          <cell r="V17">
            <v>14</v>
          </cell>
        </row>
        <row r="18">
          <cell r="O18">
            <v>15</v>
          </cell>
          <cell r="P18" t="str">
            <v>M</v>
          </cell>
          <cell r="Q18">
            <v>18050</v>
          </cell>
          <cell r="R18">
            <v>2478</v>
          </cell>
          <cell r="S18">
            <v>541</v>
          </cell>
          <cell r="U18" t="str">
            <v>HDG 42mm</v>
          </cell>
          <cell r="V18">
            <v>15</v>
          </cell>
        </row>
        <row r="19">
          <cell r="O19">
            <v>16</v>
          </cell>
          <cell r="P19" t="str">
            <v>M</v>
          </cell>
          <cell r="Q19">
            <v>24548</v>
          </cell>
          <cell r="R19">
            <v>3454</v>
          </cell>
          <cell r="S19">
            <v>736</v>
          </cell>
          <cell r="U19" t="str">
            <v>HDG 54mm</v>
          </cell>
          <cell r="V19">
            <v>16</v>
          </cell>
        </row>
        <row r="20">
          <cell r="O20">
            <v>17</v>
          </cell>
          <cell r="P20" t="str">
            <v>M</v>
          </cell>
          <cell r="Q20">
            <v>31768</v>
          </cell>
          <cell r="R20">
            <v>4393</v>
          </cell>
          <cell r="S20">
            <v>953</v>
          </cell>
          <cell r="U20" t="str">
            <v>HDG 70mm</v>
          </cell>
          <cell r="V20">
            <v>17</v>
          </cell>
        </row>
        <row r="21">
          <cell r="O21">
            <v>18</v>
          </cell>
          <cell r="P21" t="str">
            <v>M</v>
          </cell>
          <cell r="Q21">
            <v>1564</v>
          </cell>
          <cell r="R21">
            <v>297</v>
          </cell>
          <cell r="S21">
            <v>46</v>
          </cell>
          <cell r="U21" t="str">
            <v>ELP 30mm</v>
          </cell>
          <cell r="V21">
            <v>18</v>
          </cell>
        </row>
        <row r="22">
          <cell r="O22">
            <v>19</v>
          </cell>
          <cell r="P22" t="str">
            <v>M</v>
          </cell>
          <cell r="Q22">
            <v>1564</v>
          </cell>
          <cell r="R22">
            <v>451</v>
          </cell>
          <cell r="S22">
            <v>46</v>
          </cell>
          <cell r="U22" t="str">
            <v>ELP 40mm</v>
          </cell>
          <cell r="V22">
            <v>19</v>
          </cell>
        </row>
        <row r="23">
          <cell r="O23">
            <v>20</v>
          </cell>
          <cell r="P23" t="str">
            <v>M</v>
          </cell>
          <cell r="Q23">
            <v>1564</v>
          </cell>
          <cell r="R23">
            <v>616</v>
          </cell>
          <cell r="S23">
            <v>46</v>
          </cell>
          <cell r="U23" t="str">
            <v>ELP 50mm</v>
          </cell>
          <cell r="V23">
            <v>20</v>
          </cell>
        </row>
        <row r="24">
          <cell r="O24">
            <v>21</v>
          </cell>
          <cell r="P24" t="str">
            <v>M</v>
          </cell>
          <cell r="Q24">
            <v>1914</v>
          </cell>
          <cell r="R24">
            <v>1309</v>
          </cell>
          <cell r="S24">
            <v>57</v>
          </cell>
          <cell r="U24" t="str">
            <v>ELP 80mm</v>
          </cell>
          <cell r="V24">
            <v>21</v>
          </cell>
        </row>
        <row r="25">
          <cell r="O25">
            <v>22</v>
          </cell>
          <cell r="P25" t="str">
            <v>M</v>
          </cell>
          <cell r="Q25">
            <v>4332</v>
          </cell>
          <cell r="R25">
            <v>344</v>
          </cell>
          <cell r="S25">
            <v>129</v>
          </cell>
          <cell r="U25" t="str">
            <v>HI PVC 22mm</v>
          </cell>
          <cell r="V25">
            <v>22</v>
          </cell>
        </row>
        <row r="26">
          <cell r="O26">
            <v>23</v>
          </cell>
          <cell r="P26" t="str">
            <v>M</v>
          </cell>
          <cell r="Q26">
            <v>7220</v>
          </cell>
          <cell r="R26">
            <v>964</v>
          </cell>
          <cell r="S26">
            <v>216</v>
          </cell>
          <cell r="U26" t="str">
            <v>HI PVC 36mm</v>
          </cell>
          <cell r="V26">
            <v>23</v>
          </cell>
        </row>
        <row r="27">
          <cell r="O27">
            <v>24</v>
          </cell>
          <cell r="P27" t="str">
            <v>M</v>
          </cell>
          <cell r="Q27">
            <v>13718</v>
          </cell>
          <cell r="R27">
            <v>1788</v>
          </cell>
          <cell r="S27">
            <v>411</v>
          </cell>
          <cell r="U27" t="str">
            <v>HI PVC 54mm</v>
          </cell>
          <cell r="V27">
            <v>24</v>
          </cell>
        </row>
        <row r="28">
          <cell r="O28">
            <v>25</v>
          </cell>
          <cell r="P28" t="str">
            <v>M</v>
          </cell>
          <cell r="Q28">
            <v>2888</v>
          </cell>
          <cell r="R28">
            <v>313</v>
          </cell>
          <cell r="S28">
            <v>86</v>
          </cell>
          <cell r="U28" t="str">
            <v>PE 22mm</v>
          </cell>
          <cell r="V28">
            <v>25</v>
          </cell>
        </row>
        <row r="29">
          <cell r="O29">
            <v>26</v>
          </cell>
          <cell r="P29" t="str">
            <v>M</v>
          </cell>
          <cell r="Q29">
            <v>3549</v>
          </cell>
          <cell r="R29">
            <v>1430</v>
          </cell>
          <cell r="S29">
            <v>106</v>
          </cell>
          <cell r="U29" t="str">
            <v>1종금속제 가요전선관 16mm</v>
          </cell>
          <cell r="V29">
            <v>26</v>
          </cell>
        </row>
        <row r="30">
          <cell r="O30">
            <v>27</v>
          </cell>
          <cell r="P30" t="str">
            <v>M</v>
          </cell>
          <cell r="Q30">
            <v>4572</v>
          </cell>
          <cell r="R30">
            <v>5390</v>
          </cell>
          <cell r="S30">
            <v>137</v>
          </cell>
          <cell r="U30" t="str">
            <v>2종금속제 가요전선관 #24</v>
          </cell>
          <cell r="V30">
            <v>27</v>
          </cell>
        </row>
        <row r="31">
          <cell r="O31">
            <v>28</v>
          </cell>
          <cell r="P31" t="str">
            <v>M</v>
          </cell>
          <cell r="Q31">
            <v>10830</v>
          </cell>
          <cell r="R31">
            <v>21230</v>
          </cell>
          <cell r="S31">
            <v>324</v>
          </cell>
          <cell r="U31" t="str">
            <v>2종금속제 가요전선관 #63</v>
          </cell>
          <cell r="V31">
            <v>28</v>
          </cell>
        </row>
        <row r="32">
          <cell r="O32">
            <v>29</v>
          </cell>
          <cell r="P32" t="str">
            <v>M</v>
          </cell>
          <cell r="Q32">
            <v>828</v>
          </cell>
          <cell r="R32">
            <v>2415</v>
          </cell>
          <cell r="S32">
            <v>24</v>
          </cell>
          <cell r="U32" t="str">
            <v>스피커케이블</v>
          </cell>
          <cell r="V32">
            <v>29</v>
          </cell>
        </row>
        <row r="33">
          <cell r="O33">
            <v>30</v>
          </cell>
          <cell r="P33" t="str">
            <v>M</v>
          </cell>
          <cell r="Q33">
            <v>828</v>
          </cell>
          <cell r="R33">
            <v>945</v>
          </cell>
          <cell r="S33">
            <v>24</v>
          </cell>
          <cell r="U33" t="str">
            <v>마이크케이블</v>
          </cell>
          <cell r="V33">
            <v>30</v>
          </cell>
        </row>
        <row r="34">
          <cell r="O34">
            <v>31</v>
          </cell>
          <cell r="P34" t="str">
            <v>M</v>
          </cell>
          <cell r="Q34">
            <v>902</v>
          </cell>
          <cell r="R34">
            <v>210</v>
          </cell>
          <cell r="S34">
            <v>27</v>
          </cell>
          <cell r="U34" t="str">
            <v>UTP CAT3, 4P</v>
          </cell>
          <cell r="V34">
            <v>31</v>
          </cell>
        </row>
        <row r="35">
          <cell r="O35">
            <v>32</v>
          </cell>
          <cell r="P35" t="str">
            <v>M</v>
          </cell>
          <cell r="Q35">
            <v>1743</v>
          </cell>
          <cell r="R35">
            <v>4830</v>
          </cell>
          <cell r="S35">
            <v>52</v>
          </cell>
          <cell r="U35" t="str">
            <v>UTP CAT3, 25P</v>
          </cell>
          <cell r="V35">
            <v>32</v>
          </cell>
        </row>
        <row r="36">
          <cell r="O36">
            <v>33</v>
          </cell>
          <cell r="P36" t="str">
            <v>M</v>
          </cell>
          <cell r="Q36">
            <v>2425</v>
          </cell>
          <cell r="R36">
            <v>9240</v>
          </cell>
          <cell r="S36">
            <v>72</v>
          </cell>
          <cell r="U36" t="str">
            <v>UTP CAT3, 50P</v>
          </cell>
          <cell r="V36">
            <v>33</v>
          </cell>
        </row>
        <row r="37">
          <cell r="O37">
            <v>34</v>
          </cell>
          <cell r="P37" t="str">
            <v>M</v>
          </cell>
          <cell r="Q37">
            <v>3410</v>
          </cell>
          <cell r="R37">
            <v>16800</v>
          </cell>
          <cell r="S37">
            <v>102</v>
          </cell>
          <cell r="U37" t="str">
            <v>UTP CAT3, 100P</v>
          </cell>
          <cell r="V37">
            <v>34</v>
          </cell>
        </row>
        <row r="38">
          <cell r="O38">
            <v>35</v>
          </cell>
          <cell r="P38" t="str">
            <v>M</v>
          </cell>
          <cell r="Q38">
            <v>1203</v>
          </cell>
          <cell r="R38">
            <v>997</v>
          </cell>
          <cell r="S38">
            <v>36</v>
          </cell>
          <cell r="U38" t="str">
            <v>UTP CAT5, 4P</v>
          </cell>
          <cell r="V38">
            <v>35</v>
          </cell>
        </row>
        <row r="39">
          <cell r="O39">
            <v>36</v>
          </cell>
          <cell r="P39" t="str">
            <v>M</v>
          </cell>
          <cell r="Q39">
            <v>2273</v>
          </cell>
          <cell r="R39">
            <v>9450</v>
          </cell>
          <cell r="S39">
            <v>68</v>
          </cell>
          <cell r="U39" t="str">
            <v>UTP CAT5E, 25P</v>
          </cell>
          <cell r="V39">
            <v>36</v>
          </cell>
        </row>
        <row r="40">
          <cell r="O40">
            <v>37</v>
          </cell>
          <cell r="P40" t="str">
            <v>M</v>
          </cell>
          <cell r="Q40">
            <v>739</v>
          </cell>
          <cell r="R40">
            <v>370</v>
          </cell>
          <cell r="S40">
            <v>22</v>
          </cell>
          <cell r="U40" t="str">
            <v>GV 5.5sq</v>
          </cell>
          <cell r="V40">
            <v>37</v>
          </cell>
        </row>
        <row r="41">
          <cell r="O41">
            <v>38</v>
          </cell>
          <cell r="P41" t="str">
            <v>M</v>
          </cell>
          <cell r="Q41">
            <v>739</v>
          </cell>
          <cell r="R41">
            <v>1326</v>
          </cell>
          <cell r="S41">
            <v>22</v>
          </cell>
          <cell r="U41" t="str">
            <v>GV 22sq</v>
          </cell>
          <cell r="V41">
            <v>38</v>
          </cell>
        </row>
        <row r="42">
          <cell r="O42">
            <v>39</v>
          </cell>
          <cell r="P42" t="str">
            <v>M</v>
          </cell>
          <cell r="Q42">
            <v>887</v>
          </cell>
          <cell r="R42">
            <v>1998</v>
          </cell>
          <cell r="S42">
            <v>26</v>
          </cell>
          <cell r="U42" t="str">
            <v>GV 38sq</v>
          </cell>
          <cell r="V42">
            <v>39</v>
          </cell>
        </row>
        <row r="43">
          <cell r="O43">
            <v>40</v>
          </cell>
          <cell r="P43" t="str">
            <v>개소</v>
          </cell>
          <cell r="Q43">
            <v>41054</v>
          </cell>
          <cell r="R43">
            <v>21450</v>
          </cell>
          <cell r="S43">
            <v>1231</v>
          </cell>
          <cell r="U43" t="str">
            <v>접지봉(3본 연결)</v>
          </cell>
          <cell r="V43">
            <v>40</v>
          </cell>
        </row>
        <row r="44">
          <cell r="O44">
            <v>41</v>
          </cell>
          <cell r="P44" t="str">
            <v>EA</v>
          </cell>
          <cell r="Q44">
            <v>12033</v>
          </cell>
          <cell r="R44">
            <v>560</v>
          </cell>
          <cell r="S44">
            <v>360</v>
          </cell>
          <cell r="U44" t="str">
            <v>아우트레스박스(4각, 54mm)</v>
          </cell>
          <cell r="V44">
            <v>41</v>
          </cell>
        </row>
        <row r="45">
          <cell r="O45">
            <v>42</v>
          </cell>
          <cell r="P45" t="str">
            <v>EA</v>
          </cell>
          <cell r="Q45">
            <v>12033</v>
          </cell>
          <cell r="R45">
            <v>480</v>
          </cell>
          <cell r="S45">
            <v>360</v>
          </cell>
          <cell r="U45" t="str">
            <v>아우트레스박스(8각, 54mm)</v>
          </cell>
          <cell r="V45">
            <v>42</v>
          </cell>
        </row>
        <row r="46">
          <cell r="O46">
            <v>43</v>
          </cell>
          <cell r="P46" t="str">
            <v>EA</v>
          </cell>
          <cell r="Q46">
            <v>39710</v>
          </cell>
          <cell r="R46">
            <v>3820</v>
          </cell>
          <cell r="S46">
            <v>1191</v>
          </cell>
          <cell r="U46" t="str">
            <v>풀박스(200×200×150)</v>
          </cell>
          <cell r="V46">
            <v>43</v>
          </cell>
        </row>
        <row r="47">
          <cell r="O47">
            <v>44</v>
          </cell>
          <cell r="P47" t="str">
            <v>EA</v>
          </cell>
          <cell r="Q47">
            <v>10216</v>
          </cell>
          <cell r="R47">
            <v>10400</v>
          </cell>
          <cell r="S47">
            <v>306</v>
          </cell>
          <cell r="U47" t="str">
            <v>OA용 OUTLET(1구)</v>
          </cell>
          <cell r="V47">
            <v>44</v>
          </cell>
        </row>
        <row r="48">
          <cell r="O48">
            <v>45</v>
          </cell>
          <cell r="P48" t="str">
            <v>EA</v>
          </cell>
          <cell r="Q48">
            <v>20433</v>
          </cell>
          <cell r="R48">
            <v>34880</v>
          </cell>
          <cell r="S48">
            <v>612</v>
          </cell>
          <cell r="U48" t="str">
            <v>OA용 OUTLET(2구)</v>
          </cell>
          <cell r="V48">
            <v>45</v>
          </cell>
        </row>
        <row r="49">
          <cell r="O49">
            <v>46</v>
          </cell>
          <cell r="P49" t="str">
            <v>EA</v>
          </cell>
          <cell r="Q49">
            <v>20433</v>
          </cell>
          <cell r="R49">
            <v>28500</v>
          </cell>
          <cell r="S49">
            <v>612</v>
          </cell>
          <cell r="U49" t="str">
            <v>SYSTEM BOX형 OUTLET(2구)</v>
          </cell>
          <cell r="V49">
            <v>46</v>
          </cell>
        </row>
        <row r="50">
          <cell r="O50">
            <v>47</v>
          </cell>
          <cell r="P50" t="str">
            <v>EA</v>
          </cell>
          <cell r="Q50">
            <v>2240839</v>
          </cell>
          <cell r="R50">
            <v>280000</v>
          </cell>
          <cell r="S50">
            <v>67225</v>
          </cell>
          <cell r="U50" t="str">
            <v>위성안테나(Φ1800)</v>
          </cell>
          <cell r="V50">
            <v>47</v>
          </cell>
        </row>
        <row r="51">
          <cell r="O51">
            <v>48</v>
          </cell>
          <cell r="P51" t="str">
            <v>EA</v>
          </cell>
          <cell r="Q51">
            <v>1288868</v>
          </cell>
          <cell r="R51">
            <v>70000</v>
          </cell>
          <cell r="S51">
            <v>38666</v>
          </cell>
          <cell r="U51" t="str">
            <v>위성안테나(Φ450)</v>
          </cell>
          <cell r="V51">
            <v>48</v>
          </cell>
        </row>
        <row r="52">
          <cell r="O52">
            <v>49</v>
          </cell>
          <cell r="P52" t="str">
            <v>SET</v>
          </cell>
          <cell r="Q52">
            <v>605709</v>
          </cell>
          <cell r="R52">
            <v>1954500</v>
          </cell>
          <cell r="S52">
            <v>18171</v>
          </cell>
          <cell r="U52" t="str">
            <v>TV 기기함</v>
          </cell>
          <cell r="V52">
            <v>49</v>
          </cell>
        </row>
        <row r="53">
          <cell r="O53">
            <v>50</v>
          </cell>
          <cell r="P53" t="str">
            <v>SET</v>
          </cell>
          <cell r="Q53">
            <v>2142773</v>
          </cell>
          <cell r="R53">
            <v>12908990</v>
          </cell>
          <cell r="S53">
            <v>64283</v>
          </cell>
          <cell r="U53" t="str">
            <v>HEAD END</v>
          </cell>
          <cell r="V53">
            <v>50</v>
          </cell>
        </row>
        <row r="54">
          <cell r="O54">
            <v>50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U54" t="str">
            <v>HEAD END</v>
          </cell>
          <cell r="V54">
            <v>50</v>
          </cell>
        </row>
        <row r="55">
          <cell r="O55">
            <v>50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U55" t="str">
            <v>HEAD END</v>
          </cell>
          <cell r="V55">
            <v>50</v>
          </cell>
        </row>
        <row r="56">
          <cell r="O56">
            <v>51</v>
          </cell>
          <cell r="P56" t="str">
            <v>EA</v>
          </cell>
          <cell r="Q56">
            <v>4813</v>
          </cell>
          <cell r="R56">
            <v>3000</v>
          </cell>
          <cell r="S56">
            <v>144</v>
          </cell>
          <cell r="U56" t="str">
            <v>CATV UNIT(직렬)</v>
          </cell>
          <cell r="V56">
            <v>51</v>
          </cell>
        </row>
        <row r="57">
          <cell r="O57">
            <v>52</v>
          </cell>
          <cell r="P57" t="str">
            <v>EA</v>
          </cell>
          <cell r="Q57">
            <v>4813</v>
          </cell>
          <cell r="R57">
            <v>3500</v>
          </cell>
          <cell r="S57">
            <v>144</v>
          </cell>
          <cell r="U57" t="str">
            <v>CATV UNIT(종단)</v>
          </cell>
          <cell r="V57">
            <v>52</v>
          </cell>
        </row>
        <row r="58">
          <cell r="O58">
            <v>53</v>
          </cell>
          <cell r="P58" t="str">
            <v>SET</v>
          </cell>
          <cell r="Q58">
            <v>582822</v>
          </cell>
          <cell r="R58">
            <v>570000</v>
          </cell>
          <cell r="S58">
            <v>17484</v>
          </cell>
          <cell r="U58" t="str">
            <v>상황실 AMP 100W</v>
          </cell>
          <cell r="V58">
            <v>53</v>
          </cell>
        </row>
        <row r="59">
          <cell r="O59">
            <v>54</v>
          </cell>
          <cell r="P59" t="str">
            <v>SET</v>
          </cell>
          <cell r="Q59">
            <v>309910</v>
          </cell>
          <cell r="R59">
            <v>910000</v>
          </cell>
          <cell r="S59">
            <v>9297</v>
          </cell>
          <cell r="U59" t="str">
            <v>상황실 AMP 200W</v>
          </cell>
          <cell r="V59">
            <v>54</v>
          </cell>
        </row>
        <row r="60">
          <cell r="O60">
            <v>55</v>
          </cell>
          <cell r="P60" t="str">
            <v>SET</v>
          </cell>
          <cell r="Q60">
            <v>137906</v>
          </cell>
          <cell r="R60">
            <v>650000</v>
          </cell>
          <cell r="S60">
            <v>4137</v>
          </cell>
          <cell r="U60" t="str">
            <v>RACK CABINET</v>
          </cell>
          <cell r="V60">
            <v>55</v>
          </cell>
        </row>
        <row r="61">
          <cell r="O61">
            <v>56</v>
          </cell>
          <cell r="P61" t="str">
            <v>EA</v>
          </cell>
          <cell r="Q61">
            <v>309910</v>
          </cell>
          <cell r="R61">
            <v>910000</v>
          </cell>
          <cell r="S61">
            <v>9297</v>
          </cell>
          <cell r="U61" t="str">
            <v>MAIN SPEAKER(200W)</v>
          </cell>
          <cell r="V61">
            <v>56</v>
          </cell>
        </row>
        <row r="62">
          <cell r="O62">
            <v>57</v>
          </cell>
          <cell r="P62" t="str">
            <v>EA</v>
          </cell>
          <cell r="Q62">
            <v>309910</v>
          </cell>
          <cell r="R62">
            <v>654000</v>
          </cell>
          <cell r="S62">
            <v>9297</v>
          </cell>
          <cell r="U62" t="str">
            <v>MAIN SPEAKER(100W)</v>
          </cell>
          <cell r="V62">
            <v>57</v>
          </cell>
        </row>
        <row r="63">
          <cell r="O63">
            <v>58</v>
          </cell>
          <cell r="P63" t="str">
            <v>EA</v>
          </cell>
          <cell r="Q63">
            <v>356310</v>
          </cell>
          <cell r="R63">
            <v>224000</v>
          </cell>
          <cell r="S63">
            <v>10689</v>
          </cell>
          <cell r="U63" t="str">
            <v>WIRELESS ANT.</v>
          </cell>
          <cell r="V63">
            <v>58</v>
          </cell>
        </row>
        <row r="64">
          <cell r="O64">
            <v>59</v>
          </cell>
          <cell r="P64" t="str">
            <v>EA</v>
          </cell>
          <cell r="Q64">
            <v>39710</v>
          </cell>
          <cell r="R64">
            <v>44000</v>
          </cell>
          <cell r="S64">
            <v>1191</v>
          </cell>
          <cell r="U64" t="str">
            <v>MIC JACK BOX</v>
          </cell>
          <cell r="V64">
            <v>59</v>
          </cell>
        </row>
        <row r="65">
          <cell r="O65">
            <v>60</v>
          </cell>
          <cell r="P65" t="str">
            <v>SET</v>
          </cell>
          <cell r="Q65">
            <v>679418</v>
          </cell>
          <cell r="R65">
            <v>1840000</v>
          </cell>
          <cell r="S65">
            <v>20382</v>
          </cell>
          <cell r="U65" t="str">
            <v>전관방송용 AMP 240W</v>
          </cell>
          <cell r="V65">
            <v>60</v>
          </cell>
        </row>
        <row r="66">
          <cell r="O66">
            <v>61</v>
          </cell>
          <cell r="P66" t="str">
            <v>SET</v>
          </cell>
          <cell r="Q66">
            <v>541512</v>
          </cell>
          <cell r="R66">
            <v>420000</v>
          </cell>
          <cell r="S66">
            <v>16245</v>
          </cell>
          <cell r="U66" t="str">
            <v>전관방송용 AMP 120W</v>
          </cell>
          <cell r="V66">
            <v>61</v>
          </cell>
        </row>
        <row r="67">
          <cell r="O67">
            <v>62</v>
          </cell>
          <cell r="P67" t="str">
            <v>EA</v>
          </cell>
          <cell r="Q67">
            <v>541512</v>
          </cell>
          <cell r="R67">
            <v>420000</v>
          </cell>
          <cell r="S67">
            <v>16245</v>
          </cell>
          <cell r="U67" t="str">
            <v>REMOTE AMP</v>
          </cell>
          <cell r="V67">
            <v>62</v>
          </cell>
        </row>
        <row r="68">
          <cell r="O68">
            <v>63</v>
          </cell>
          <cell r="P68" t="str">
            <v>EA</v>
          </cell>
          <cell r="Q68">
            <v>9025</v>
          </cell>
          <cell r="R68">
            <v>6000</v>
          </cell>
          <cell r="S68">
            <v>270</v>
          </cell>
          <cell r="U68" t="str">
            <v>음량조절기</v>
          </cell>
          <cell r="V68">
            <v>63</v>
          </cell>
        </row>
        <row r="69">
          <cell r="O69">
            <v>64</v>
          </cell>
          <cell r="P69" t="str">
            <v>EA</v>
          </cell>
          <cell r="Q69">
            <v>60168</v>
          </cell>
          <cell r="R69">
            <v>35000</v>
          </cell>
          <cell r="S69">
            <v>1805</v>
          </cell>
          <cell r="U69" t="str">
            <v>COLUMN SPEAKER(20W)</v>
          </cell>
          <cell r="V69">
            <v>64</v>
          </cell>
        </row>
        <row r="70">
          <cell r="O70">
            <v>65</v>
          </cell>
          <cell r="P70" t="str">
            <v>EA</v>
          </cell>
          <cell r="Q70">
            <v>36100</v>
          </cell>
          <cell r="R70">
            <v>28000</v>
          </cell>
          <cell r="S70">
            <v>1083</v>
          </cell>
          <cell r="U70" t="str">
            <v>COLUMN SPEAKER(10W)</v>
          </cell>
          <cell r="V70">
            <v>65</v>
          </cell>
        </row>
        <row r="71">
          <cell r="O71">
            <v>66</v>
          </cell>
          <cell r="P71" t="str">
            <v>EA</v>
          </cell>
          <cell r="Q71">
            <v>27075</v>
          </cell>
          <cell r="R71">
            <v>19000</v>
          </cell>
          <cell r="S71">
            <v>812</v>
          </cell>
          <cell r="U71" t="str">
            <v>WALL SPEAKER(3W)</v>
          </cell>
          <cell r="V71">
            <v>66</v>
          </cell>
        </row>
        <row r="72">
          <cell r="O72">
            <v>67</v>
          </cell>
          <cell r="P72" t="str">
            <v>EA</v>
          </cell>
          <cell r="Q72">
            <v>27075</v>
          </cell>
          <cell r="R72">
            <v>14300</v>
          </cell>
          <cell r="S72">
            <v>812</v>
          </cell>
          <cell r="U72" t="str">
            <v>CEILING SPEAKER(3W)</v>
          </cell>
          <cell r="V72">
            <v>67</v>
          </cell>
        </row>
        <row r="73">
          <cell r="O73">
            <v>68</v>
          </cell>
          <cell r="P73" t="str">
            <v>EA</v>
          </cell>
          <cell r="Q73">
            <v>4853</v>
          </cell>
          <cell r="R73">
            <v>22000</v>
          </cell>
          <cell r="S73">
            <v>145</v>
          </cell>
          <cell r="U73" t="str">
            <v>PATCH CORD</v>
          </cell>
          <cell r="V73">
            <v>68</v>
          </cell>
        </row>
        <row r="74">
          <cell r="O74">
            <v>69</v>
          </cell>
          <cell r="P74" t="str">
            <v>SET</v>
          </cell>
          <cell r="Q74">
            <v>701340</v>
          </cell>
          <cell r="R74">
            <v>0</v>
          </cell>
          <cell r="S74">
            <v>21040</v>
          </cell>
          <cell r="U74" t="str">
            <v>전자교환기 이설</v>
          </cell>
          <cell r="V74">
            <v>69</v>
          </cell>
        </row>
        <row r="75">
          <cell r="O75">
            <v>69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U75" t="str">
            <v>전자교환기 이설</v>
          </cell>
          <cell r="V75">
            <v>69</v>
          </cell>
        </row>
        <row r="76">
          <cell r="O76">
            <v>70</v>
          </cell>
          <cell r="P76" t="str">
            <v>SET</v>
          </cell>
          <cell r="Q76">
            <v>592839</v>
          </cell>
          <cell r="R76">
            <v>0</v>
          </cell>
          <cell r="S76">
            <v>17785</v>
          </cell>
          <cell r="U76" t="str">
            <v>UPS 이설</v>
          </cell>
          <cell r="V76">
            <v>70</v>
          </cell>
        </row>
        <row r="77">
          <cell r="O77">
            <v>71</v>
          </cell>
          <cell r="P77" t="str">
            <v>SET</v>
          </cell>
          <cell r="Q77">
            <v>1209125</v>
          </cell>
          <cell r="R77">
            <v>0</v>
          </cell>
          <cell r="S77">
            <v>36273</v>
          </cell>
          <cell r="U77" t="str">
            <v>축전지 이설</v>
          </cell>
          <cell r="V77">
            <v>71</v>
          </cell>
        </row>
        <row r="78">
          <cell r="O78">
            <v>72</v>
          </cell>
          <cell r="P78" t="str">
            <v>SET</v>
          </cell>
          <cell r="Q78">
            <v>26195</v>
          </cell>
          <cell r="R78">
            <v>23000</v>
          </cell>
          <cell r="S78">
            <v>785</v>
          </cell>
          <cell r="U78" t="str">
            <v>중간단자반(사선 10P)</v>
          </cell>
          <cell r="V78">
            <v>72</v>
          </cell>
        </row>
        <row r="79">
          <cell r="O79">
            <v>73</v>
          </cell>
          <cell r="P79" t="str">
            <v>SET</v>
          </cell>
          <cell r="Q79">
            <v>27735</v>
          </cell>
          <cell r="R79">
            <v>26950</v>
          </cell>
          <cell r="S79">
            <v>832</v>
          </cell>
          <cell r="U79" t="str">
            <v>중간단자반(사선 20P)</v>
          </cell>
          <cell r="V79">
            <v>73</v>
          </cell>
        </row>
        <row r="80">
          <cell r="O80">
            <v>74</v>
          </cell>
          <cell r="P80" t="str">
            <v>SET</v>
          </cell>
          <cell r="Q80">
            <v>94767</v>
          </cell>
          <cell r="R80">
            <v>171600</v>
          </cell>
          <cell r="S80">
            <v>2843</v>
          </cell>
          <cell r="U80" t="str">
            <v>IDF 100/100</v>
          </cell>
          <cell r="V80">
            <v>74</v>
          </cell>
        </row>
        <row r="81">
          <cell r="O81">
            <v>75</v>
          </cell>
          <cell r="P81" t="str">
            <v>SET</v>
          </cell>
          <cell r="Q81">
            <v>379072</v>
          </cell>
          <cell r="R81">
            <v>666800</v>
          </cell>
          <cell r="S81">
            <v>11372</v>
          </cell>
          <cell r="U81" t="str">
            <v>IDF 400/400</v>
          </cell>
          <cell r="V81">
            <v>75</v>
          </cell>
        </row>
        <row r="82">
          <cell r="O82">
            <v>76</v>
          </cell>
          <cell r="P82" t="str">
            <v>SET</v>
          </cell>
          <cell r="Q82">
            <v>953799</v>
          </cell>
          <cell r="R82">
            <v>2493000</v>
          </cell>
          <cell r="S82">
            <v>28613</v>
          </cell>
          <cell r="U82" t="str">
            <v>MDF</v>
          </cell>
          <cell r="V82">
            <v>76</v>
          </cell>
        </row>
        <row r="83">
          <cell r="O83">
            <v>77</v>
          </cell>
          <cell r="P83" t="str">
            <v>SET</v>
          </cell>
          <cell r="Q83">
            <v>33033</v>
          </cell>
          <cell r="R83">
            <v>0</v>
          </cell>
          <cell r="S83">
            <v>990</v>
          </cell>
          <cell r="U83" t="str">
            <v>SERVER 이설</v>
          </cell>
          <cell r="V83">
            <v>77</v>
          </cell>
        </row>
        <row r="84">
          <cell r="O84">
            <v>78</v>
          </cell>
          <cell r="P84" t="str">
            <v>SET</v>
          </cell>
          <cell r="Q84">
            <v>95463</v>
          </cell>
          <cell r="R84">
            <v>0</v>
          </cell>
          <cell r="S84">
            <v>2863</v>
          </cell>
          <cell r="U84" t="str">
            <v>PRINTER 이설</v>
          </cell>
          <cell r="V84">
            <v>78</v>
          </cell>
        </row>
        <row r="85">
          <cell r="O85">
            <v>79</v>
          </cell>
          <cell r="P85" t="str">
            <v>PORT</v>
          </cell>
          <cell r="Q85">
            <v>4801</v>
          </cell>
          <cell r="R85">
            <v>0</v>
          </cell>
          <cell r="S85">
            <v>144</v>
          </cell>
          <cell r="U85" t="str">
            <v>LAN CABLE 시험</v>
          </cell>
          <cell r="V85">
            <v>79</v>
          </cell>
        </row>
        <row r="86">
          <cell r="O86">
            <v>80</v>
          </cell>
          <cell r="P86" t="str">
            <v>대</v>
          </cell>
          <cell r="Q86">
            <v>93706</v>
          </cell>
          <cell r="R86">
            <v>0</v>
          </cell>
          <cell r="S86">
            <v>2811</v>
          </cell>
          <cell r="U86" t="str">
            <v>CSU 이설</v>
          </cell>
          <cell r="V86">
            <v>80</v>
          </cell>
        </row>
        <row r="87">
          <cell r="O87">
            <v>81</v>
          </cell>
          <cell r="P87" t="str">
            <v>대</v>
          </cell>
          <cell r="Q87">
            <v>793061</v>
          </cell>
          <cell r="R87">
            <v>0</v>
          </cell>
          <cell r="S87">
            <v>23791</v>
          </cell>
          <cell r="U87" t="str">
            <v>ROUTER 이설</v>
          </cell>
          <cell r="V87">
            <v>81</v>
          </cell>
        </row>
        <row r="88">
          <cell r="O88">
            <v>82</v>
          </cell>
          <cell r="P88" t="str">
            <v>대</v>
          </cell>
          <cell r="Q88">
            <v>793061</v>
          </cell>
          <cell r="R88">
            <v>0</v>
          </cell>
          <cell r="S88">
            <v>23791</v>
          </cell>
          <cell r="U88" t="str">
            <v>MUX 이설</v>
          </cell>
          <cell r="V88">
            <v>82</v>
          </cell>
        </row>
        <row r="89">
          <cell r="O89">
            <v>83</v>
          </cell>
          <cell r="P89" t="str">
            <v>대</v>
          </cell>
          <cell r="Q89">
            <v>31818</v>
          </cell>
          <cell r="R89">
            <v>0</v>
          </cell>
          <cell r="S89">
            <v>954</v>
          </cell>
          <cell r="U89" t="str">
            <v>HUB 이설</v>
          </cell>
          <cell r="V89">
            <v>83</v>
          </cell>
        </row>
        <row r="90">
          <cell r="O90">
            <v>84</v>
          </cell>
          <cell r="P90" t="str">
            <v>대</v>
          </cell>
          <cell r="Q90">
            <v>248231</v>
          </cell>
          <cell r="R90">
            <v>0</v>
          </cell>
          <cell r="S90">
            <v>7446</v>
          </cell>
          <cell r="U90" t="str">
            <v>RACK 이설</v>
          </cell>
          <cell r="V90">
            <v>84</v>
          </cell>
        </row>
        <row r="91">
          <cell r="O91">
            <v>85</v>
          </cell>
          <cell r="P91" t="str">
            <v>대</v>
          </cell>
          <cell r="Q91">
            <v>37647</v>
          </cell>
          <cell r="R91">
            <v>0</v>
          </cell>
          <cell r="S91">
            <v>1129</v>
          </cell>
          <cell r="U91" t="str">
            <v>VIDEO MONITOR 이설</v>
          </cell>
          <cell r="V91">
            <v>85</v>
          </cell>
        </row>
        <row r="92">
          <cell r="O92">
            <v>86</v>
          </cell>
          <cell r="P92" t="str">
            <v>SET</v>
          </cell>
          <cell r="Q92">
            <v>84218</v>
          </cell>
          <cell r="R92">
            <v>0</v>
          </cell>
          <cell r="S92">
            <v>2526</v>
          </cell>
          <cell r="U92" t="str">
            <v>CCTV 각종 부대장치 이설</v>
          </cell>
          <cell r="V92">
            <v>86</v>
          </cell>
        </row>
        <row r="93">
          <cell r="O93">
            <v>87</v>
          </cell>
          <cell r="P93" t="str">
            <v>SET</v>
          </cell>
          <cell r="Q93">
            <v>98942</v>
          </cell>
          <cell r="R93">
            <v>0</v>
          </cell>
          <cell r="S93">
            <v>2968</v>
          </cell>
          <cell r="U93" t="str">
            <v>광단자함 이설</v>
          </cell>
          <cell r="V93">
            <v>87</v>
          </cell>
        </row>
        <row r="94">
          <cell r="O94">
            <v>88</v>
          </cell>
          <cell r="P94" t="str">
            <v>SET</v>
          </cell>
          <cell r="Q94">
            <v>2913089</v>
          </cell>
          <cell r="R94">
            <v>0</v>
          </cell>
          <cell r="S94">
            <v>87392</v>
          </cell>
          <cell r="U94" t="str">
            <v>PARABOLIC ANT. 이설</v>
          </cell>
          <cell r="V94">
            <v>88</v>
          </cell>
        </row>
        <row r="95">
          <cell r="O95">
            <v>89</v>
          </cell>
          <cell r="P95" t="str">
            <v>SET</v>
          </cell>
          <cell r="Q95">
            <v>221383</v>
          </cell>
          <cell r="R95">
            <v>0</v>
          </cell>
          <cell r="S95">
            <v>6641</v>
          </cell>
          <cell r="U95" t="str">
            <v>동시방송 단말기 이설</v>
          </cell>
          <cell r="V95">
            <v>89</v>
          </cell>
        </row>
        <row r="96">
          <cell r="O96">
            <v>90</v>
          </cell>
          <cell r="P96" t="str">
            <v>면</v>
          </cell>
          <cell r="Q96">
            <v>137906</v>
          </cell>
          <cell r="R96">
            <v>650000</v>
          </cell>
          <cell r="S96">
            <v>4137</v>
          </cell>
          <cell r="U96" t="str">
            <v>RACK CABINET</v>
          </cell>
          <cell r="V96">
            <v>90</v>
          </cell>
        </row>
        <row r="97">
          <cell r="O97">
            <v>91</v>
          </cell>
          <cell r="P97" t="str">
            <v>M</v>
          </cell>
          <cell r="Q97">
            <v>67</v>
          </cell>
          <cell r="R97">
            <v>170</v>
          </cell>
          <cell r="S97">
            <v>2</v>
          </cell>
          <cell r="U97" t="str">
            <v>경고용 표시테이프 설치</v>
          </cell>
          <cell r="V97">
            <v>91</v>
          </cell>
        </row>
        <row r="98">
          <cell r="O98">
            <v>92</v>
          </cell>
          <cell r="P98" t="str">
            <v>M</v>
          </cell>
          <cell r="Q98">
            <v>3599</v>
          </cell>
          <cell r="R98">
            <v>4600</v>
          </cell>
          <cell r="S98">
            <v>107</v>
          </cell>
          <cell r="U98" t="str">
            <v>FC관 부설(2열)</v>
          </cell>
          <cell r="V98">
            <v>92</v>
          </cell>
        </row>
        <row r="99">
          <cell r="O99">
            <v>93</v>
          </cell>
          <cell r="P99" t="str">
            <v>M</v>
          </cell>
          <cell r="Q99">
            <v>1966</v>
          </cell>
          <cell r="R99">
            <v>2300</v>
          </cell>
          <cell r="S99">
            <v>58</v>
          </cell>
          <cell r="U99" t="str">
            <v>FC관 부설(1열)</v>
          </cell>
          <cell r="V99">
            <v>93</v>
          </cell>
        </row>
        <row r="100">
          <cell r="O100">
            <v>94</v>
          </cell>
          <cell r="P100" t="str">
            <v>900M</v>
          </cell>
          <cell r="Q100">
            <v>5669762</v>
          </cell>
          <cell r="R100">
            <v>33308580</v>
          </cell>
          <cell r="S100">
            <v>170092</v>
          </cell>
          <cell r="U100" t="str">
            <v>광케이블 설치(정수장-도수가압장)</v>
          </cell>
          <cell r="V100">
            <v>94</v>
          </cell>
        </row>
        <row r="101">
          <cell r="O101">
            <v>94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 t="str">
            <v>광케이블 설치(정수장-도수가압장)</v>
          </cell>
          <cell r="V101">
            <v>94</v>
          </cell>
        </row>
        <row r="102">
          <cell r="O102">
            <v>95</v>
          </cell>
          <cell r="P102" t="str">
            <v>400M</v>
          </cell>
          <cell r="Q102">
            <v>2187916</v>
          </cell>
          <cell r="R102">
            <v>7875600</v>
          </cell>
          <cell r="S102">
            <v>65637</v>
          </cell>
          <cell r="U102" t="str">
            <v>광케이블 설치(도수가압장-댐운영실)</v>
          </cell>
          <cell r="V102">
            <v>95</v>
          </cell>
        </row>
        <row r="103">
          <cell r="O103">
            <v>95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 t="str">
            <v>광케이블 설치(도수가압장-댐운영실)</v>
          </cell>
          <cell r="V103">
            <v>95</v>
          </cell>
        </row>
        <row r="104">
          <cell r="O104">
            <v>96</v>
          </cell>
          <cell r="P104" t="str">
            <v>기</v>
          </cell>
          <cell r="Q104">
            <v>9159</v>
          </cell>
          <cell r="R104">
            <v>230000</v>
          </cell>
          <cell r="S104">
            <v>274</v>
          </cell>
          <cell r="U104" t="str">
            <v>수공철개 1호</v>
          </cell>
          <cell r="V104">
            <v>96</v>
          </cell>
        </row>
        <row r="105">
          <cell r="O105">
            <v>97</v>
          </cell>
          <cell r="P105" t="str">
            <v>기</v>
          </cell>
          <cell r="Q105">
            <v>45796</v>
          </cell>
          <cell r="R105">
            <v>230000</v>
          </cell>
          <cell r="S105">
            <v>1373</v>
          </cell>
          <cell r="U105" t="str">
            <v>수공철개 3호</v>
          </cell>
          <cell r="V105">
            <v>97</v>
          </cell>
        </row>
        <row r="106">
          <cell r="O106">
            <v>98</v>
          </cell>
          <cell r="P106" t="str">
            <v>기</v>
          </cell>
          <cell r="Q106">
            <v>3587</v>
          </cell>
          <cell r="R106">
            <v>10197</v>
          </cell>
          <cell r="S106">
            <v>107</v>
          </cell>
          <cell r="U106" t="str">
            <v>수공케이블지지철물(1호)</v>
          </cell>
          <cell r="V106">
            <v>98</v>
          </cell>
        </row>
        <row r="107">
          <cell r="O107">
            <v>99</v>
          </cell>
          <cell r="P107" t="str">
            <v>기</v>
          </cell>
          <cell r="Q107">
            <v>4185</v>
          </cell>
          <cell r="R107">
            <v>10197</v>
          </cell>
          <cell r="S107">
            <v>125</v>
          </cell>
          <cell r="U107" t="str">
            <v>수공케이블지지철물(3호)</v>
          </cell>
          <cell r="V107">
            <v>99</v>
          </cell>
        </row>
        <row r="108">
          <cell r="O108">
            <v>100</v>
          </cell>
          <cell r="P108" t="str">
            <v>시간</v>
          </cell>
          <cell r="Q108">
            <v>10323</v>
          </cell>
          <cell r="R108">
            <v>2410</v>
          </cell>
          <cell r="S108">
            <v>3542</v>
          </cell>
          <cell r="U108" t="str">
            <v>덤프트럭 2.5TON</v>
          </cell>
          <cell r="V108">
            <v>100</v>
          </cell>
        </row>
        <row r="109">
          <cell r="O109">
            <v>101</v>
          </cell>
          <cell r="P109" t="str">
            <v>시간</v>
          </cell>
          <cell r="Q109">
            <v>10323</v>
          </cell>
          <cell r="R109">
            <v>6787</v>
          </cell>
          <cell r="S109">
            <v>6008</v>
          </cell>
          <cell r="U109" t="str">
            <v>덤프트럭 6TON</v>
          </cell>
          <cell r="V109">
            <v>101</v>
          </cell>
        </row>
        <row r="110">
          <cell r="O110">
            <v>102</v>
          </cell>
          <cell r="P110" t="str">
            <v>시간</v>
          </cell>
          <cell r="Q110">
            <v>22274</v>
          </cell>
          <cell r="R110">
            <v>3586</v>
          </cell>
          <cell r="S110">
            <v>31310</v>
          </cell>
          <cell r="U110" t="str">
            <v>크레인(트럭) 15TON</v>
          </cell>
          <cell r="V110">
            <v>102</v>
          </cell>
        </row>
        <row r="111">
          <cell r="O111">
            <v>103</v>
          </cell>
          <cell r="P111" t="str">
            <v>개소</v>
          </cell>
          <cell r="Q111">
            <v>91142</v>
          </cell>
          <cell r="R111">
            <v>597982</v>
          </cell>
          <cell r="S111">
            <v>4585</v>
          </cell>
          <cell r="U111" t="str">
            <v>수공1호</v>
          </cell>
          <cell r="V111">
            <v>103</v>
          </cell>
        </row>
        <row r="112">
          <cell r="O112">
            <v>104</v>
          </cell>
          <cell r="P112" t="str">
            <v>개소</v>
          </cell>
          <cell r="Q112">
            <v>190668</v>
          </cell>
          <cell r="R112">
            <v>1081386</v>
          </cell>
          <cell r="S112">
            <v>41348</v>
          </cell>
          <cell r="U112" t="str">
            <v>수공3호</v>
          </cell>
          <cell r="V112">
            <v>104</v>
          </cell>
        </row>
        <row r="113">
          <cell r="O113">
            <v>105</v>
          </cell>
          <cell r="P113" t="str">
            <v>m2</v>
          </cell>
          <cell r="Q113">
            <v>4118</v>
          </cell>
          <cell r="R113">
            <v>1115</v>
          </cell>
          <cell r="S113">
            <v>123</v>
          </cell>
          <cell r="U113" t="str">
            <v>녹막이 페인트칠</v>
          </cell>
          <cell r="V113">
            <v>105</v>
          </cell>
        </row>
        <row r="114">
          <cell r="O114">
            <v>106</v>
          </cell>
          <cell r="P114" t="str">
            <v>m2</v>
          </cell>
          <cell r="Q114">
            <v>2434</v>
          </cell>
          <cell r="R114">
            <v>892</v>
          </cell>
          <cell r="S114">
            <v>73</v>
          </cell>
          <cell r="U114" t="str">
            <v>조합페인트칠</v>
          </cell>
          <cell r="V114">
            <v>106</v>
          </cell>
        </row>
        <row r="115">
          <cell r="O115">
            <v>107</v>
          </cell>
          <cell r="P115" t="str">
            <v>개소</v>
          </cell>
          <cell r="Q115">
            <v>79546</v>
          </cell>
          <cell r="R115">
            <v>43328</v>
          </cell>
          <cell r="S115">
            <v>20670</v>
          </cell>
          <cell r="U115" t="str">
            <v>철탑기초</v>
          </cell>
          <cell r="V115">
            <v>107</v>
          </cell>
        </row>
        <row r="116">
          <cell r="O116">
            <v>108</v>
          </cell>
          <cell r="P116" t="str">
            <v>개소</v>
          </cell>
          <cell r="Q116">
            <v>487898</v>
          </cell>
          <cell r="R116">
            <v>221309</v>
          </cell>
          <cell r="S116">
            <v>17067</v>
          </cell>
          <cell r="U116" t="str">
            <v>안테나 지지철탑</v>
          </cell>
          <cell r="V116">
            <v>108</v>
          </cell>
        </row>
        <row r="117">
          <cell r="O117">
            <v>109</v>
          </cell>
          <cell r="P117" t="str">
            <v>m3</v>
          </cell>
          <cell r="Q117">
            <v>859</v>
          </cell>
          <cell r="R117">
            <v>118</v>
          </cell>
          <cell r="S117">
            <v>183</v>
          </cell>
          <cell r="U117" t="str">
            <v>터파기</v>
          </cell>
          <cell r="V117">
            <v>109</v>
          </cell>
        </row>
        <row r="118">
          <cell r="O118">
            <v>110</v>
          </cell>
          <cell r="P118" t="str">
            <v>m3</v>
          </cell>
          <cell r="Q118">
            <v>1634</v>
          </cell>
          <cell r="R118">
            <v>204</v>
          </cell>
          <cell r="S118">
            <v>183</v>
          </cell>
          <cell r="U118" t="str">
            <v>되메우기</v>
          </cell>
          <cell r="V118">
            <v>110</v>
          </cell>
        </row>
        <row r="119">
          <cell r="O119">
            <v>111</v>
          </cell>
          <cell r="P119" t="str">
            <v>회선</v>
          </cell>
          <cell r="Q119">
            <v>0</v>
          </cell>
          <cell r="R119">
            <v>210000</v>
          </cell>
          <cell r="S119">
            <v>0</v>
          </cell>
          <cell r="U119" t="str">
            <v>전화수용비</v>
          </cell>
          <cell r="V119">
            <v>111</v>
          </cell>
        </row>
        <row r="120">
          <cell r="O120">
            <v>112</v>
          </cell>
          <cell r="P120" t="str">
            <v>회선</v>
          </cell>
          <cell r="Q120">
            <v>0</v>
          </cell>
          <cell r="R120">
            <v>6111500</v>
          </cell>
          <cell r="S120">
            <v>0</v>
          </cell>
          <cell r="U120" t="str">
            <v>전용회선 임차</v>
          </cell>
          <cell r="V120">
            <v>112</v>
          </cell>
        </row>
        <row r="145">
          <cell r="O145">
            <v>113</v>
          </cell>
          <cell r="P145" t="str">
            <v>대</v>
          </cell>
          <cell r="Q145">
            <v>2015916</v>
          </cell>
          <cell r="R145">
            <v>0</v>
          </cell>
          <cell r="S145">
            <v>60477</v>
          </cell>
          <cell r="U145" t="str">
            <v>위성통신용 협대역 송,수신기 이전설치</v>
          </cell>
          <cell r="V145">
            <v>113</v>
          </cell>
        </row>
        <row r="146">
          <cell r="O146">
            <v>114</v>
          </cell>
          <cell r="P146" t="str">
            <v>m3</v>
          </cell>
          <cell r="Q146">
            <v>6751</v>
          </cell>
          <cell r="R146">
            <v>0</v>
          </cell>
          <cell r="S146">
            <v>0</v>
          </cell>
          <cell r="U146" t="str">
            <v>잔토처리</v>
          </cell>
          <cell r="V146">
            <v>114</v>
          </cell>
        </row>
        <row r="147">
          <cell r="O147">
            <v>115</v>
          </cell>
          <cell r="P147" t="str">
            <v>m3</v>
          </cell>
          <cell r="Q147">
            <v>548</v>
          </cell>
          <cell r="R147">
            <v>8024</v>
          </cell>
          <cell r="S147">
            <v>498</v>
          </cell>
          <cell r="U147" t="str">
            <v>모래구입 및 운반</v>
          </cell>
          <cell r="V147">
            <v>115</v>
          </cell>
        </row>
        <row r="148">
          <cell r="O148">
            <v>116</v>
          </cell>
          <cell r="P148" t="str">
            <v>m3</v>
          </cell>
          <cell r="Q148">
            <v>277</v>
          </cell>
          <cell r="R148">
            <v>133</v>
          </cell>
          <cell r="S148">
            <v>188</v>
          </cell>
          <cell r="U148" t="str">
            <v>관부사 부설 및 다짐</v>
          </cell>
          <cell r="V148">
            <v>116</v>
          </cell>
        </row>
        <row r="149"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</row>
        <row r="150">
          <cell r="O150">
            <v>117</v>
          </cell>
          <cell r="P150" t="str">
            <v>개소</v>
          </cell>
          <cell r="Q150">
            <v>297908</v>
          </cell>
          <cell r="R150">
            <v>245722</v>
          </cell>
          <cell r="S150">
            <v>20670</v>
          </cell>
          <cell r="U150" t="str">
            <v>안테나 기초(홍수예경보)</v>
          </cell>
          <cell r="V150">
            <v>117</v>
          </cell>
        </row>
        <row r="151"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</row>
      </sheetData>
      <sheetData sheetId="12" refreshError="1"/>
      <sheetData sheetId="13"/>
      <sheetData sheetId="14" refreshError="1"/>
      <sheetData sheetId="15">
        <row r="2">
          <cell r="B2" t="str">
            <v>목공</v>
          </cell>
          <cell r="C2">
            <v>62603</v>
          </cell>
        </row>
        <row r="3">
          <cell r="B3" t="str">
            <v>철공</v>
          </cell>
          <cell r="C3">
            <v>59797</v>
          </cell>
        </row>
        <row r="4">
          <cell r="B4" t="str">
            <v>철근공</v>
          </cell>
          <cell r="C4">
            <v>65147</v>
          </cell>
        </row>
        <row r="5">
          <cell r="B5" t="str">
            <v>비계공</v>
          </cell>
          <cell r="C5">
            <v>66531</v>
          </cell>
        </row>
        <row r="6">
          <cell r="B6" t="str">
            <v>미장공</v>
          </cell>
          <cell r="C6">
            <v>59451</v>
          </cell>
        </row>
        <row r="7">
          <cell r="B7" t="str">
            <v>방수공</v>
          </cell>
          <cell r="C7">
            <v>50866</v>
          </cell>
        </row>
        <row r="8">
          <cell r="B8" t="str">
            <v>줄눈공</v>
          </cell>
          <cell r="C8">
            <v>58172</v>
          </cell>
        </row>
        <row r="9">
          <cell r="B9" t="str">
            <v>신호공</v>
          </cell>
          <cell r="C9">
            <v>79766</v>
          </cell>
        </row>
        <row r="10">
          <cell r="B10" t="str">
            <v>콘크리트공</v>
          </cell>
          <cell r="C10">
            <v>60596</v>
          </cell>
        </row>
        <row r="11">
          <cell r="B11" t="str">
            <v>배관공</v>
          </cell>
          <cell r="C11">
            <v>48883</v>
          </cell>
        </row>
        <row r="12">
          <cell r="B12" t="str">
            <v>도장공</v>
          </cell>
          <cell r="C12">
            <v>52915</v>
          </cell>
        </row>
        <row r="13">
          <cell r="B13" t="str">
            <v>송전전공</v>
          </cell>
          <cell r="C13">
            <v>197482</v>
          </cell>
        </row>
        <row r="14">
          <cell r="B14" t="str">
            <v>송전활선전공</v>
          </cell>
          <cell r="C14">
            <v>235109</v>
          </cell>
        </row>
        <row r="15">
          <cell r="B15" t="str">
            <v>배전전공</v>
          </cell>
          <cell r="C15">
            <v>176615</v>
          </cell>
        </row>
        <row r="16">
          <cell r="B16" t="str">
            <v>배전활선전공</v>
          </cell>
          <cell r="C16">
            <v>182772</v>
          </cell>
        </row>
        <row r="17">
          <cell r="B17" t="str">
            <v>플랜트전공</v>
          </cell>
          <cell r="C17">
            <v>52369</v>
          </cell>
        </row>
        <row r="18">
          <cell r="B18" t="str">
            <v>내선전공</v>
          </cell>
          <cell r="C18">
            <v>47911</v>
          </cell>
        </row>
        <row r="19">
          <cell r="B19" t="str">
            <v>특고압케이블전공</v>
          </cell>
          <cell r="C19">
            <v>97565</v>
          </cell>
        </row>
        <row r="20">
          <cell r="B20" t="str">
            <v>고압케이블전공</v>
          </cell>
          <cell r="C20">
            <v>66547</v>
          </cell>
        </row>
        <row r="21">
          <cell r="B21" t="str">
            <v>저압케이블전공</v>
          </cell>
          <cell r="C21">
            <v>59146</v>
          </cell>
        </row>
        <row r="22">
          <cell r="B22" t="str">
            <v>계장공</v>
          </cell>
          <cell r="C22">
            <v>50009</v>
          </cell>
        </row>
        <row r="23">
          <cell r="B23" t="str">
            <v>통신외선공</v>
          </cell>
          <cell r="C23">
            <v>73980</v>
          </cell>
        </row>
        <row r="24">
          <cell r="B24" t="str">
            <v>통신설비공</v>
          </cell>
          <cell r="C24">
            <v>64758</v>
          </cell>
        </row>
        <row r="25">
          <cell r="B25" t="str">
            <v>통신내선공</v>
          </cell>
          <cell r="C25">
            <v>60168</v>
          </cell>
        </row>
        <row r="26">
          <cell r="B26" t="str">
            <v>통신케이블공</v>
          </cell>
          <cell r="C26">
            <v>75788</v>
          </cell>
        </row>
        <row r="27">
          <cell r="B27" t="str">
            <v>무선안테나공</v>
          </cell>
          <cell r="C27">
            <v>91475</v>
          </cell>
        </row>
        <row r="28">
          <cell r="B28" t="str">
            <v>목도공</v>
          </cell>
          <cell r="C28">
            <v>64408</v>
          </cell>
        </row>
        <row r="29">
          <cell r="B29" t="str">
            <v>특별인부</v>
          </cell>
          <cell r="C29">
            <v>48674</v>
          </cell>
        </row>
        <row r="30">
          <cell r="B30" t="str">
            <v>보통인부</v>
          </cell>
          <cell r="C30">
            <v>33755</v>
          </cell>
        </row>
        <row r="31">
          <cell r="B31" t="str">
            <v>중기운전기사</v>
          </cell>
          <cell r="C31">
            <v>53715</v>
          </cell>
        </row>
        <row r="32">
          <cell r="B32" t="str">
            <v>중기조장</v>
          </cell>
          <cell r="C32">
            <v>64260</v>
          </cell>
        </row>
        <row r="33">
          <cell r="B33" t="str">
            <v>중기운전조수</v>
          </cell>
          <cell r="C33">
            <v>40706</v>
          </cell>
        </row>
        <row r="34">
          <cell r="B34" t="str">
            <v>기계설치공</v>
          </cell>
          <cell r="C34">
            <v>56925</v>
          </cell>
        </row>
        <row r="35">
          <cell r="B35" t="str">
            <v>기계공</v>
          </cell>
          <cell r="C35">
            <v>49611</v>
          </cell>
        </row>
        <row r="36">
          <cell r="B36" t="str">
            <v>용접공</v>
          </cell>
          <cell r="C36">
            <v>60784</v>
          </cell>
        </row>
        <row r="37">
          <cell r="B37" t="str">
            <v>전기기사1급</v>
          </cell>
          <cell r="C37">
            <v>63956</v>
          </cell>
        </row>
        <row r="38">
          <cell r="B38" t="str">
            <v>전기기사2급</v>
          </cell>
          <cell r="C38">
            <v>56130</v>
          </cell>
        </row>
        <row r="39">
          <cell r="B39" t="str">
            <v>광통신기사</v>
          </cell>
          <cell r="C39">
            <v>108175</v>
          </cell>
        </row>
        <row r="40">
          <cell r="B40" t="str">
            <v>S/W시험기사</v>
          </cell>
          <cell r="C40">
            <v>86583</v>
          </cell>
        </row>
        <row r="41">
          <cell r="B41" t="str">
            <v>H/W설치기사</v>
          </cell>
          <cell r="C41">
            <v>83297</v>
          </cell>
        </row>
        <row r="42">
          <cell r="B42" t="str">
            <v>H/W시험기사</v>
          </cell>
          <cell r="C42">
            <v>85165</v>
          </cell>
        </row>
        <row r="43">
          <cell r="B43" t="str">
            <v>통신기사1급</v>
          </cell>
          <cell r="C43">
            <v>84229</v>
          </cell>
        </row>
        <row r="44">
          <cell r="B44" t="str">
            <v>통신기사2급</v>
          </cell>
          <cell r="C44">
            <v>79642</v>
          </cell>
        </row>
        <row r="45">
          <cell r="B45" t="str">
            <v>광케이블기사</v>
          </cell>
          <cell r="C45">
            <v>90147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"/>
      <sheetName val="일위목차"/>
      <sheetName val="관급"/>
      <sheetName val="설계명세서"/>
      <sheetName val="품셈표"/>
      <sheetName val="정산"/>
      <sheetName val="운반비정산"/>
      <sheetName val="노무비"/>
      <sheetName val="WORK"/>
      <sheetName val="일위대가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  <cell r="C15" t="str">
            <v>인</v>
          </cell>
          <cell r="L15">
            <v>73973</v>
          </cell>
        </row>
        <row r="16">
          <cell r="B16" t="str">
            <v>배 전 전 공</v>
          </cell>
          <cell r="C16" t="str">
            <v>인</v>
          </cell>
          <cell r="L16">
            <v>156907</v>
          </cell>
        </row>
        <row r="17">
          <cell r="B17" t="str">
            <v>내 선 전 공</v>
          </cell>
          <cell r="C17" t="str">
            <v>인</v>
          </cell>
          <cell r="L17">
            <v>56143</v>
          </cell>
        </row>
        <row r="18">
          <cell r="B18" t="str">
            <v>보 통 인 부</v>
          </cell>
          <cell r="C18" t="str">
            <v>인</v>
          </cell>
          <cell r="L18">
            <v>40922</v>
          </cell>
        </row>
        <row r="19">
          <cell r="B19" t="str">
            <v>특 별 인 부</v>
          </cell>
          <cell r="C19" t="str">
            <v>인</v>
          </cell>
          <cell r="L19">
            <v>55970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"/>
      <sheetName val="산출내역"/>
      <sheetName val="총괄내역"/>
      <sheetName val="세부내역"/>
      <sheetName val="직 영 비"/>
      <sheetName val="원가계산"/>
      <sheetName val="원가근거"/>
      <sheetName val="일위집계"/>
      <sheetName val="일위대가"/>
      <sheetName val="단가산출"/>
      <sheetName val="노임단가"/>
      <sheetName val="단가일람"/>
      <sheetName val="7단가"/>
      <sheetName val="노임"/>
      <sheetName val="일위목차"/>
      <sheetName val="설계명세서"/>
      <sheetName val="품셈표"/>
      <sheetName val="물가대비표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>UTP 케이블CAT.3, 0.5x4P</v>
          </cell>
          <cell r="B173" t="str">
            <v>UTP 케이블</v>
          </cell>
          <cell r="C173" t="str">
            <v>CAT.3, 0.5x4P</v>
          </cell>
          <cell r="D173">
            <v>1</v>
          </cell>
          <cell r="E173" t="str">
            <v>M</v>
          </cell>
          <cell r="G173">
            <v>200</v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4">
          <cell r="A184" t="str">
            <v>Ⅰ. 계측제어설비</v>
          </cell>
          <cell r="B184" t="str">
            <v>Ⅰ. 계측제어설비</v>
          </cell>
        </row>
        <row r="185">
          <cell r="A185" t="str">
            <v xml:space="preserve"> 1. 감시제어 시스템</v>
          </cell>
          <cell r="B185" t="str">
            <v xml:space="preserve"> 1. 감시제어 시스템</v>
          </cell>
        </row>
        <row r="186">
          <cell r="A186" t="str">
            <v>DATA SERVER</v>
          </cell>
          <cell r="B186" t="str">
            <v>DATA SERVER</v>
          </cell>
          <cell r="D186">
            <v>1</v>
          </cell>
          <cell r="E186" t="str">
            <v>SET</v>
          </cell>
          <cell r="G186">
            <v>96000000</v>
          </cell>
        </row>
        <row r="187">
          <cell r="A187" t="str">
            <v>COS(Central Operating Station)</v>
          </cell>
          <cell r="B187" t="str">
            <v>COS(Central Operating Station)</v>
          </cell>
          <cell r="D187">
            <v>1</v>
          </cell>
          <cell r="E187" t="str">
            <v>SET</v>
          </cell>
          <cell r="G187">
            <v>64210000</v>
          </cell>
        </row>
        <row r="188">
          <cell r="A188" t="str">
            <v>LOS(Local Operating Station)</v>
          </cell>
          <cell r="B188" t="str">
            <v>LOS(Local Operating Station)</v>
          </cell>
          <cell r="D188">
            <v>1</v>
          </cell>
          <cell r="E188" t="str">
            <v>SET</v>
          </cell>
          <cell r="G188">
            <v>58350000</v>
          </cell>
        </row>
        <row r="189">
          <cell r="A189" t="str">
            <v>DATA WAY 접속장치</v>
          </cell>
          <cell r="B189" t="str">
            <v>DATA WAY 접속장치</v>
          </cell>
          <cell r="D189">
            <v>1</v>
          </cell>
          <cell r="E189" t="str">
            <v>SET</v>
          </cell>
          <cell r="G189">
            <v>50000000</v>
          </cell>
        </row>
        <row r="190">
          <cell r="A190" t="str">
            <v>밀양 RCS(Remote Control Station) #1</v>
          </cell>
          <cell r="B190" t="str">
            <v>밀양 RCS(Remote Control Station) #1</v>
          </cell>
          <cell r="D190">
            <v>1</v>
          </cell>
          <cell r="E190" t="str">
            <v>SET</v>
          </cell>
          <cell r="G190">
            <v>66000000</v>
          </cell>
        </row>
        <row r="191">
          <cell r="A191" t="str">
            <v>밀양 RCS(Remote Control Station) #2</v>
          </cell>
          <cell r="B191" t="str">
            <v>밀양 RCS(Remote Control Station) #2</v>
          </cell>
          <cell r="D191">
            <v>1</v>
          </cell>
          <cell r="E191" t="str">
            <v>SET</v>
          </cell>
          <cell r="G191">
            <v>99890000</v>
          </cell>
        </row>
        <row r="192">
          <cell r="A192" t="str">
            <v>밀양 RCS(Remote Control Station) #3</v>
          </cell>
          <cell r="B192" t="str">
            <v>밀양 RCS(Remote Control Station) #3</v>
          </cell>
          <cell r="D192">
            <v>1</v>
          </cell>
          <cell r="E192" t="str">
            <v>SET</v>
          </cell>
          <cell r="G192">
            <v>89500000</v>
          </cell>
        </row>
        <row r="193">
          <cell r="A193" t="str">
            <v>밀양 RCS(Remote Control Station) #4</v>
          </cell>
          <cell r="B193" t="str">
            <v>밀양 RCS(Remote Control Station) #4</v>
          </cell>
          <cell r="D193">
            <v>1</v>
          </cell>
          <cell r="E193" t="str">
            <v>SET</v>
          </cell>
          <cell r="G193">
            <v>88700000</v>
          </cell>
        </row>
        <row r="194">
          <cell r="A194" t="str">
            <v>양산 RCS(Remote Control Station) #1</v>
          </cell>
          <cell r="B194" t="str">
            <v>양산 RCS(Remote Control Station) #1</v>
          </cell>
          <cell r="D194">
            <v>1</v>
          </cell>
          <cell r="E194" t="str">
            <v>SET</v>
          </cell>
          <cell r="G194">
            <v>66000000</v>
          </cell>
        </row>
        <row r="195">
          <cell r="A195" t="str">
            <v>양산 RCS(Remote Control Station) #2</v>
          </cell>
          <cell r="B195" t="str">
            <v>양산 RCS(Remote Control Station) #2</v>
          </cell>
          <cell r="D195">
            <v>1</v>
          </cell>
          <cell r="E195" t="str">
            <v>SET</v>
          </cell>
          <cell r="G195">
            <v>99890000</v>
          </cell>
        </row>
        <row r="196">
          <cell r="A196" t="str">
            <v>양산 RCS(Remote Control Station) #3</v>
          </cell>
          <cell r="B196" t="str">
            <v>양산 RCS(Remote Control Station) #3</v>
          </cell>
          <cell r="D196">
            <v>1</v>
          </cell>
          <cell r="E196" t="str">
            <v>SET</v>
          </cell>
          <cell r="G196">
            <v>89500000</v>
          </cell>
        </row>
        <row r="197">
          <cell r="A197" t="str">
            <v>양산 RCS(Remote Control Station) #4</v>
          </cell>
          <cell r="B197" t="str">
            <v>양산 RCS(Remote Control Station) #4</v>
          </cell>
          <cell r="D197">
            <v>1</v>
          </cell>
          <cell r="E197" t="str">
            <v>SET</v>
          </cell>
          <cell r="G197">
            <v>88700000</v>
          </cell>
        </row>
        <row r="198">
          <cell r="A198" t="str">
            <v>밀양 TM/TC MASTER</v>
          </cell>
          <cell r="B198" t="str">
            <v>밀양 TM/TC MASTER</v>
          </cell>
          <cell r="D198">
            <v>1</v>
          </cell>
          <cell r="E198" t="str">
            <v>SET</v>
          </cell>
          <cell r="G198">
            <v>98750000</v>
          </cell>
        </row>
        <row r="199">
          <cell r="A199" t="str">
            <v>평촌 TM/TC MASTER</v>
          </cell>
          <cell r="B199" t="str">
            <v>평촌 TM/TC MASTER</v>
          </cell>
          <cell r="D199">
            <v>1</v>
          </cell>
          <cell r="E199" t="str">
            <v>SET</v>
          </cell>
          <cell r="G199">
            <v>99470000</v>
          </cell>
        </row>
        <row r="200">
          <cell r="A200" t="str">
            <v>부곡 TM/TC MASTER</v>
          </cell>
          <cell r="B200" t="str">
            <v>부곡 TM/TC MASTER</v>
          </cell>
          <cell r="D200">
            <v>1</v>
          </cell>
          <cell r="E200" t="str">
            <v>SET</v>
          </cell>
          <cell r="G200">
            <v>99000000</v>
          </cell>
        </row>
        <row r="201">
          <cell r="A201" t="str">
            <v>원앙 TM/TC MASTER</v>
          </cell>
          <cell r="B201" t="str">
            <v>원앙 TM/TC MASTER</v>
          </cell>
          <cell r="D201">
            <v>1</v>
          </cell>
          <cell r="E201" t="str">
            <v>SET</v>
          </cell>
          <cell r="G201">
            <v>98900000</v>
          </cell>
        </row>
        <row r="202">
          <cell r="A202" t="str">
            <v>양산 TM/TC MASTER</v>
          </cell>
          <cell r="B202" t="str">
            <v>양산 TM/TC MASTER</v>
          </cell>
          <cell r="D202">
            <v>1</v>
          </cell>
          <cell r="E202" t="str">
            <v>SET</v>
          </cell>
          <cell r="G202">
            <v>95000000</v>
          </cell>
        </row>
        <row r="203">
          <cell r="A203" t="str">
            <v>합    계</v>
          </cell>
          <cell r="B203" t="str">
            <v>합    계</v>
          </cell>
          <cell r="G203">
            <v>1447860000</v>
          </cell>
        </row>
        <row r="204">
          <cell r="A204" t="str">
            <v/>
          </cell>
        </row>
        <row r="205">
          <cell r="A205" t="str">
            <v xml:space="preserve"> 2. 네트워크 및 통신설비</v>
          </cell>
          <cell r="B205" t="str">
            <v xml:space="preserve"> 2. 네트워크 및 통신설비</v>
          </cell>
        </row>
        <row r="206">
          <cell r="A206" t="str">
            <v>정수장 위성통신설비</v>
          </cell>
          <cell r="B206" t="str">
            <v>정수장 위성통신설비</v>
          </cell>
          <cell r="D206">
            <v>1</v>
          </cell>
          <cell r="E206" t="str">
            <v>SET</v>
          </cell>
          <cell r="G206">
            <v>29800000</v>
          </cell>
        </row>
        <row r="207">
          <cell r="A207" t="str">
            <v>가압장 위성통신설비</v>
          </cell>
          <cell r="B207" t="str">
            <v>가압장 위성통신설비</v>
          </cell>
          <cell r="D207">
            <v>1</v>
          </cell>
          <cell r="E207" t="str">
            <v>SET</v>
          </cell>
          <cell r="G207">
            <v>29000000</v>
          </cell>
        </row>
        <row r="208">
          <cell r="A208" t="str">
            <v>정수장 ROUTER(MUX)</v>
          </cell>
          <cell r="B208" t="str">
            <v>정수장 ROUTER(MUX)</v>
          </cell>
          <cell r="D208">
            <v>1</v>
          </cell>
          <cell r="E208" t="str">
            <v>SET</v>
          </cell>
          <cell r="G208">
            <v>28000000</v>
          </cell>
        </row>
        <row r="209">
          <cell r="A209" t="str">
            <v>가압장 ROUTER(MUX)</v>
          </cell>
          <cell r="B209" t="str">
            <v>가압장 ROUTER(MUX)</v>
          </cell>
          <cell r="D209">
            <v>1</v>
          </cell>
          <cell r="E209" t="str">
            <v>SET</v>
          </cell>
          <cell r="G209">
            <v>26500000</v>
          </cell>
        </row>
        <row r="210">
          <cell r="A210" t="str">
            <v>HUB</v>
          </cell>
          <cell r="B210" t="str">
            <v>HUB</v>
          </cell>
          <cell r="D210">
            <v>1</v>
          </cell>
          <cell r="E210" t="str">
            <v>SET</v>
          </cell>
          <cell r="G210">
            <v>3500000</v>
          </cell>
        </row>
        <row r="211">
          <cell r="A211" t="str">
            <v>CSU</v>
          </cell>
          <cell r="B211" t="str">
            <v>CSU</v>
          </cell>
          <cell r="D211">
            <v>1</v>
          </cell>
          <cell r="E211" t="str">
            <v>SET</v>
          </cell>
          <cell r="G211">
            <v>4000000</v>
          </cell>
        </row>
        <row r="213">
          <cell r="A213" t="str">
            <v/>
          </cell>
        </row>
        <row r="214">
          <cell r="A214" t="str">
            <v xml:space="preserve"> 3. PRINTER류</v>
          </cell>
          <cell r="B214" t="str">
            <v xml:space="preserve"> 3. PRINTER류</v>
          </cell>
        </row>
        <row r="215">
          <cell r="A215" t="str">
            <v>PRINTER SERVER</v>
          </cell>
          <cell r="B215" t="str">
            <v>PRINTER SERVER</v>
          </cell>
          <cell r="D215">
            <v>1</v>
          </cell>
          <cell r="E215" t="str">
            <v>SET</v>
          </cell>
          <cell r="G215">
            <v>1100000</v>
          </cell>
        </row>
        <row r="216">
          <cell r="A216" t="str">
            <v>ALARM PRINTER</v>
          </cell>
          <cell r="B216" t="str">
            <v>ALARM PRINTER</v>
          </cell>
          <cell r="D216">
            <v>1</v>
          </cell>
          <cell r="E216" t="str">
            <v>SET</v>
          </cell>
          <cell r="G216">
            <v>3000000</v>
          </cell>
        </row>
        <row r="217">
          <cell r="A217" t="str">
            <v>LOGGING PRINTER</v>
          </cell>
          <cell r="B217" t="str">
            <v>LOGGING PRINTER</v>
          </cell>
          <cell r="D217">
            <v>1</v>
          </cell>
          <cell r="E217" t="str">
            <v>SET</v>
          </cell>
          <cell r="G217">
            <v>4968000</v>
          </cell>
        </row>
        <row r="218">
          <cell r="A218" t="str">
            <v>COLOR HARD COPIER</v>
          </cell>
          <cell r="B218" t="str">
            <v>COLOR HARD COPIER</v>
          </cell>
          <cell r="D218">
            <v>1</v>
          </cell>
          <cell r="E218" t="str">
            <v>SET</v>
          </cell>
          <cell r="G218">
            <v>9800000</v>
          </cell>
        </row>
        <row r="219">
          <cell r="A219" t="str">
            <v/>
          </cell>
        </row>
        <row r="220">
          <cell r="A220" t="str">
            <v xml:space="preserve"> 4. 감시제어 판넬</v>
          </cell>
          <cell r="B220" t="str">
            <v xml:space="preserve"> 4. 감시제어 판넬</v>
          </cell>
        </row>
        <row r="221">
          <cell r="A221" t="str">
            <v>밀양 GDP</v>
          </cell>
          <cell r="B221" t="str">
            <v>밀양 GDP</v>
          </cell>
          <cell r="D221">
            <v>1</v>
          </cell>
          <cell r="E221" t="str">
            <v>SET</v>
          </cell>
          <cell r="G221">
            <v>99900000</v>
          </cell>
        </row>
        <row r="222">
          <cell r="A222" t="str">
            <v>양산 GDP</v>
          </cell>
          <cell r="B222" t="str">
            <v>양산 GDP</v>
          </cell>
          <cell r="D222">
            <v>1</v>
          </cell>
          <cell r="E222" t="str">
            <v>SET</v>
          </cell>
          <cell r="G222">
            <v>85250000</v>
          </cell>
        </row>
        <row r="223">
          <cell r="A223" t="str">
            <v>밀양 NETWORK DRIVER</v>
          </cell>
          <cell r="B223" t="str">
            <v>밀양 NETWORK DRIVER</v>
          </cell>
          <cell r="D223">
            <v>1</v>
          </cell>
          <cell r="E223" t="str">
            <v>SET</v>
          </cell>
          <cell r="G223">
            <v>48000000</v>
          </cell>
        </row>
        <row r="224">
          <cell r="A224" t="str">
            <v>양산 NETWORK DRIVER</v>
          </cell>
          <cell r="B224" t="str">
            <v>양산 NETWORK DRIVER</v>
          </cell>
          <cell r="D224">
            <v>1</v>
          </cell>
          <cell r="E224" t="str">
            <v>SET</v>
          </cell>
          <cell r="G224">
            <v>46000000</v>
          </cell>
        </row>
        <row r="225">
          <cell r="A225" t="str">
            <v>여과지제어반(FCC)</v>
          </cell>
          <cell r="B225" t="str">
            <v>여과지제어반(FCC)</v>
          </cell>
          <cell r="D225">
            <v>1</v>
          </cell>
          <cell r="E225" t="str">
            <v>SET</v>
          </cell>
          <cell r="G225">
            <v>4980000</v>
          </cell>
        </row>
        <row r="226">
          <cell r="A226" t="str">
            <v>현장변환기반</v>
          </cell>
          <cell r="B226" t="str">
            <v>현장변환기반</v>
          </cell>
          <cell r="D226">
            <v>1</v>
          </cell>
          <cell r="E226" t="str">
            <v>SET</v>
          </cell>
          <cell r="G226">
            <v>750000</v>
          </cell>
        </row>
        <row r="227">
          <cell r="A227" t="str">
            <v>밧데리 외함360X570X720</v>
          </cell>
          <cell r="B227" t="str">
            <v>밧데리 외함</v>
          </cell>
          <cell r="C227" t="str">
            <v>360X570X720</v>
          </cell>
          <cell r="D227">
            <v>1</v>
          </cell>
          <cell r="E227" t="str">
            <v>면</v>
          </cell>
          <cell r="G227">
            <v>1900000</v>
          </cell>
        </row>
        <row r="228">
          <cell r="A228" t="str">
            <v>밧데리 외함500X750X800</v>
          </cell>
          <cell r="B228" t="str">
            <v>밧데리 외함</v>
          </cell>
          <cell r="C228" t="str">
            <v>500X750X800</v>
          </cell>
          <cell r="D228">
            <v>1</v>
          </cell>
          <cell r="E228" t="str">
            <v>면</v>
          </cell>
          <cell r="G228">
            <v>2000000</v>
          </cell>
        </row>
        <row r="229">
          <cell r="A229" t="str">
            <v>밧데리 외함800X750X1600</v>
          </cell>
          <cell r="B229" t="str">
            <v>밧데리 외함</v>
          </cell>
          <cell r="C229" t="str">
            <v>800X750X1600</v>
          </cell>
          <cell r="D229">
            <v>1</v>
          </cell>
          <cell r="E229" t="str">
            <v>면</v>
          </cell>
          <cell r="G229">
            <v>2100000</v>
          </cell>
        </row>
        <row r="230">
          <cell r="A230" t="str">
            <v>파이프 스텐숀</v>
          </cell>
          <cell r="B230" t="str">
            <v>파이프 스텐숀</v>
          </cell>
          <cell r="D230">
            <v>1</v>
          </cell>
          <cell r="E230" t="str">
            <v>개</v>
          </cell>
          <cell r="G230">
            <v>690000</v>
          </cell>
        </row>
        <row r="231">
          <cell r="A231" t="str">
            <v/>
          </cell>
        </row>
        <row r="232">
          <cell r="A232" t="str">
            <v xml:space="preserve"> 5. 취수탑 및 분기점 TM/TC 설비</v>
          </cell>
          <cell r="B232" t="str">
            <v xml:space="preserve"> 5. 취수탑 및 분기점 TM/TC 설비</v>
          </cell>
          <cell r="D232">
            <v>1</v>
          </cell>
          <cell r="E232" t="str">
            <v>SET</v>
          </cell>
        </row>
        <row r="233">
          <cell r="A233" t="str">
            <v>밀양댐 TM/TC SLAVE</v>
          </cell>
          <cell r="B233" t="str">
            <v>밀양댐 TM/TC SLAVE</v>
          </cell>
          <cell r="D233">
            <v>1</v>
          </cell>
          <cell r="E233" t="str">
            <v>SET</v>
          </cell>
          <cell r="G233">
            <v>18000000</v>
          </cell>
        </row>
        <row r="234">
          <cell r="A234" t="str">
            <v>교동 TM/TC SLAVE</v>
          </cell>
          <cell r="B234" t="str">
            <v>교동 TM/TC SLAVE</v>
          </cell>
          <cell r="D234">
            <v>1</v>
          </cell>
          <cell r="E234" t="str">
            <v>SET</v>
          </cell>
          <cell r="G234">
            <v>16000000</v>
          </cell>
        </row>
        <row r="235">
          <cell r="A235" t="str">
            <v>무안 TM/TC SLAVE</v>
          </cell>
          <cell r="B235" t="str">
            <v>무안 TM/TC SLAVE</v>
          </cell>
          <cell r="D235">
            <v>1</v>
          </cell>
          <cell r="E235" t="str">
            <v>SET</v>
          </cell>
          <cell r="G235">
            <v>16000000</v>
          </cell>
        </row>
        <row r="236">
          <cell r="A236" t="str">
            <v>하남 TM/TC SLAVE</v>
          </cell>
          <cell r="B236" t="str">
            <v>하남 TM/TC SLAVE</v>
          </cell>
          <cell r="D236">
            <v>1</v>
          </cell>
          <cell r="E236" t="str">
            <v>SET</v>
          </cell>
          <cell r="G236">
            <v>16000000</v>
          </cell>
        </row>
        <row r="237">
          <cell r="A237" t="str">
            <v>부곡 TM/TC SLAVE</v>
          </cell>
          <cell r="B237" t="str">
            <v>부곡 TM/TC SLAVE</v>
          </cell>
          <cell r="D237">
            <v>1</v>
          </cell>
          <cell r="E237" t="str">
            <v>SET</v>
          </cell>
          <cell r="G237">
            <v>16000000</v>
          </cell>
        </row>
        <row r="238">
          <cell r="A238" t="str">
            <v>영산 TM/TC SLAVE</v>
          </cell>
          <cell r="B238" t="str">
            <v>영산 TM/TC SLAVE</v>
          </cell>
          <cell r="D238">
            <v>1</v>
          </cell>
          <cell r="E238" t="str">
            <v>SET</v>
          </cell>
          <cell r="G238">
            <v>16000000</v>
          </cell>
        </row>
        <row r="239">
          <cell r="A239" t="str">
            <v>창녕 TM/TC SLAVE</v>
          </cell>
          <cell r="B239" t="str">
            <v>창녕 TM/TC SLAVE</v>
          </cell>
          <cell r="D239">
            <v>1</v>
          </cell>
          <cell r="E239" t="str">
            <v>SET</v>
          </cell>
          <cell r="G239">
            <v>16000000</v>
          </cell>
        </row>
        <row r="240">
          <cell r="A240" t="str">
            <v>양산취수탑 TM/TC SLAVE</v>
          </cell>
          <cell r="B240" t="str">
            <v>양산취수탑 TM/TC SLAVE</v>
          </cell>
          <cell r="D240">
            <v>1</v>
          </cell>
          <cell r="E240" t="str">
            <v>SET</v>
          </cell>
          <cell r="G240">
            <v>18000000</v>
          </cell>
        </row>
        <row r="241">
          <cell r="A241" t="str">
            <v/>
          </cell>
        </row>
        <row r="242">
          <cell r="A242" t="str">
            <v xml:space="preserve"> 6. 현장 계측기류</v>
          </cell>
          <cell r="B242" t="str">
            <v xml:space="preserve"> 6. 현장 계측기류</v>
          </cell>
        </row>
        <row r="243">
          <cell r="A243" t="str">
            <v>전자유량계(450A)</v>
          </cell>
          <cell r="B243" t="str">
            <v>전자유량계(450A)</v>
          </cell>
          <cell r="D243">
            <v>1</v>
          </cell>
          <cell r="E243" t="str">
            <v>SET</v>
          </cell>
          <cell r="G243">
            <v>23000000</v>
          </cell>
        </row>
        <row r="244">
          <cell r="A244" t="str">
            <v>전자유량계(300A)</v>
          </cell>
          <cell r="B244" t="str">
            <v>전자유량계(300A)</v>
          </cell>
          <cell r="D244">
            <v>1</v>
          </cell>
          <cell r="E244" t="str">
            <v>SET</v>
          </cell>
          <cell r="G244">
            <v>12500000</v>
          </cell>
        </row>
        <row r="245">
          <cell r="A245" t="str">
            <v>전자유량계(250A)</v>
          </cell>
          <cell r="B245" t="str">
            <v>전자유량계(250A)</v>
          </cell>
          <cell r="D245">
            <v>1</v>
          </cell>
          <cell r="E245" t="str">
            <v>SET</v>
          </cell>
          <cell r="G245">
            <v>11500000</v>
          </cell>
        </row>
        <row r="246">
          <cell r="A246" t="str">
            <v>전자유량계(150A)</v>
          </cell>
          <cell r="B246" t="str">
            <v>전자유량계(150A)</v>
          </cell>
          <cell r="D246">
            <v>1</v>
          </cell>
          <cell r="E246" t="str">
            <v>SET</v>
          </cell>
          <cell r="G246">
            <v>5650000</v>
          </cell>
        </row>
        <row r="247">
          <cell r="A247" t="str">
            <v>전자유량계(80A)</v>
          </cell>
          <cell r="B247" t="str">
            <v>전자유량계(80A)</v>
          </cell>
          <cell r="D247">
            <v>1</v>
          </cell>
          <cell r="E247" t="str">
            <v>SET</v>
          </cell>
          <cell r="G247">
            <v>3900000</v>
          </cell>
        </row>
        <row r="248">
          <cell r="A248" t="str">
            <v>전자유량계(25A)</v>
          </cell>
          <cell r="B248" t="str">
            <v>전자유량계(25A)</v>
          </cell>
          <cell r="D248">
            <v>1</v>
          </cell>
          <cell r="E248" t="str">
            <v>SET</v>
          </cell>
          <cell r="G248">
            <v>3750000</v>
          </cell>
        </row>
        <row r="249">
          <cell r="A249" t="str">
            <v>초음파유량계(1200A)</v>
          </cell>
          <cell r="B249" t="str">
            <v>초음파유량계(1200A)</v>
          </cell>
          <cell r="D249">
            <v>1</v>
          </cell>
          <cell r="E249" t="str">
            <v>SET</v>
          </cell>
          <cell r="G249">
            <v>18300000</v>
          </cell>
        </row>
        <row r="250">
          <cell r="A250" t="str">
            <v>초음파유량계(1000A)</v>
          </cell>
          <cell r="B250" t="str">
            <v>초음파유량계(1000A)</v>
          </cell>
          <cell r="D250">
            <v>1</v>
          </cell>
          <cell r="E250" t="str">
            <v>SET</v>
          </cell>
          <cell r="G250">
            <v>18300000</v>
          </cell>
        </row>
        <row r="251">
          <cell r="A251" t="str">
            <v>초음파유량계(800A)</v>
          </cell>
          <cell r="B251" t="str">
            <v>초음파유량계(800A)</v>
          </cell>
          <cell r="D251">
            <v>1</v>
          </cell>
          <cell r="E251" t="str">
            <v>SET</v>
          </cell>
          <cell r="G251">
            <v>18300000</v>
          </cell>
        </row>
        <row r="252">
          <cell r="A252" t="str">
            <v>초음파유량계(700A)</v>
          </cell>
          <cell r="B252" t="str">
            <v>초음파유량계(700A)</v>
          </cell>
          <cell r="D252">
            <v>1</v>
          </cell>
          <cell r="E252" t="str">
            <v>SET</v>
          </cell>
          <cell r="G252">
            <v>18300000</v>
          </cell>
        </row>
        <row r="253">
          <cell r="A253" t="str">
            <v>초음파유량계(600A)</v>
          </cell>
          <cell r="B253" t="str">
            <v>초음파유량계(600A)</v>
          </cell>
          <cell r="D253">
            <v>1</v>
          </cell>
          <cell r="E253" t="str">
            <v>SET</v>
          </cell>
          <cell r="G253">
            <v>18300000</v>
          </cell>
        </row>
        <row r="254">
          <cell r="A254" t="str">
            <v>초음파유량계(500A)</v>
          </cell>
          <cell r="B254" t="str">
            <v>초음파유량계(500A)</v>
          </cell>
          <cell r="D254">
            <v>1</v>
          </cell>
          <cell r="E254" t="str">
            <v>SET</v>
          </cell>
          <cell r="G254">
            <v>18300000</v>
          </cell>
        </row>
        <row r="255">
          <cell r="A255" t="str">
            <v>초음파유량계(450A)</v>
          </cell>
          <cell r="B255" t="str">
            <v>초음파유량계(450A)</v>
          </cell>
          <cell r="D255">
            <v>1</v>
          </cell>
          <cell r="E255" t="str">
            <v>SET</v>
          </cell>
          <cell r="G255">
            <v>18300000</v>
          </cell>
        </row>
        <row r="256">
          <cell r="A256" t="str">
            <v>초음파유량계(400A)</v>
          </cell>
          <cell r="B256" t="str">
            <v>초음파유량계(400A)</v>
          </cell>
          <cell r="D256">
            <v>1</v>
          </cell>
          <cell r="E256" t="str">
            <v>SET</v>
          </cell>
          <cell r="G256">
            <v>18300000</v>
          </cell>
        </row>
        <row r="257">
          <cell r="A257" t="str">
            <v>WEIR식유량계(파샬프롬)</v>
          </cell>
          <cell r="B257" t="str">
            <v>WEIR식유량계(파샬프롬)</v>
          </cell>
          <cell r="D257">
            <v>1</v>
          </cell>
          <cell r="E257" t="str">
            <v>SET</v>
          </cell>
          <cell r="G257">
            <v>6300000</v>
          </cell>
        </row>
        <row r="258">
          <cell r="A258" t="str">
            <v>초음파수위계</v>
          </cell>
          <cell r="B258" t="str">
            <v>초음파수위계</v>
          </cell>
          <cell r="D258">
            <v>1</v>
          </cell>
          <cell r="E258" t="str">
            <v>SET</v>
          </cell>
          <cell r="G258">
            <v>3700000</v>
          </cell>
        </row>
        <row r="259">
          <cell r="A259" t="str">
            <v>투입식수위계</v>
          </cell>
          <cell r="B259" t="str">
            <v>투입식수위계</v>
          </cell>
          <cell r="D259">
            <v>1</v>
          </cell>
          <cell r="E259" t="str">
            <v>SET</v>
          </cell>
          <cell r="G259">
            <v>3300000</v>
          </cell>
        </row>
        <row r="260">
          <cell r="A260" t="str">
            <v>레벨스위치</v>
          </cell>
          <cell r="B260" t="str">
            <v>레벨스위치</v>
          </cell>
          <cell r="D260">
            <v>1</v>
          </cell>
          <cell r="E260" t="str">
            <v>SET</v>
          </cell>
          <cell r="G260">
            <v>218000</v>
          </cell>
        </row>
        <row r="261">
          <cell r="A261" t="str">
            <v>압력전송기</v>
          </cell>
          <cell r="B261" t="str">
            <v>압력전송기</v>
          </cell>
          <cell r="D261">
            <v>1</v>
          </cell>
          <cell r="E261" t="str">
            <v>SET</v>
          </cell>
          <cell r="G261">
            <v>1800000</v>
          </cell>
        </row>
        <row r="262">
          <cell r="A262" t="str">
            <v>슬러지농도계(200A)</v>
          </cell>
          <cell r="B262" t="str">
            <v>슬러지농도계(200A)</v>
          </cell>
          <cell r="D262">
            <v>1</v>
          </cell>
          <cell r="E262" t="str">
            <v>SET</v>
          </cell>
          <cell r="G262">
            <v>22500000</v>
          </cell>
        </row>
        <row r="263">
          <cell r="A263" t="str">
            <v>슬러지농도계(150A)</v>
          </cell>
          <cell r="B263" t="str">
            <v>슬러지농도계(150A)</v>
          </cell>
          <cell r="D263">
            <v>1</v>
          </cell>
          <cell r="E263" t="str">
            <v>SET</v>
          </cell>
          <cell r="G263">
            <v>19300000</v>
          </cell>
        </row>
        <row r="264">
          <cell r="A264" t="str">
            <v>기록계</v>
          </cell>
          <cell r="B264" t="str">
            <v>기록계</v>
          </cell>
          <cell r="D264">
            <v>1</v>
          </cell>
          <cell r="E264" t="str">
            <v>SET</v>
          </cell>
          <cell r="G264">
            <v>2500000</v>
          </cell>
        </row>
        <row r="265">
          <cell r="A265" t="str">
            <v>UPS 전원용 피뢰기</v>
          </cell>
          <cell r="B265" t="str">
            <v>UPS 전원용 피뢰기</v>
          </cell>
          <cell r="D265">
            <v>1</v>
          </cell>
          <cell r="E265" t="str">
            <v>개</v>
          </cell>
          <cell r="G265">
            <v>2423000</v>
          </cell>
        </row>
        <row r="266">
          <cell r="A266" t="str">
            <v>장비 전원용 피뢰기</v>
          </cell>
          <cell r="B266" t="str">
            <v>장비 전원용 피뢰기</v>
          </cell>
          <cell r="D266">
            <v>1</v>
          </cell>
          <cell r="E266" t="str">
            <v>개</v>
          </cell>
          <cell r="G266">
            <v>585000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175000</v>
          </cell>
        </row>
        <row r="268">
          <cell r="A268" t="str">
            <v>통신(모뎀)용 피뢰기</v>
          </cell>
          <cell r="B268" t="str">
            <v>통신(모뎀)용 피뢰기</v>
          </cell>
          <cell r="D268">
            <v>1</v>
          </cell>
          <cell r="E268" t="str">
            <v>개</v>
          </cell>
          <cell r="G268">
            <v>180000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290000</v>
          </cell>
        </row>
        <row r="270">
          <cell r="A270" t="str">
            <v>탁도계</v>
          </cell>
          <cell r="B270" t="str">
            <v>탁도계</v>
          </cell>
          <cell r="D270">
            <v>1</v>
          </cell>
          <cell r="E270" t="str">
            <v>SET</v>
          </cell>
          <cell r="G270">
            <v>20547000</v>
          </cell>
        </row>
        <row r="271">
          <cell r="A271" t="str">
            <v>pH계</v>
          </cell>
          <cell r="B271" t="str">
            <v>pH계</v>
          </cell>
          <cell r="D271">
            <v>1</v>
          </cell>
          <cell r="E271" t="str">
            <v>SET</v>
          </cell>
          <cell r="G271">
            <v>5000000</v>
          </cell>
        </row>
        <row r="272">
          <cell r="A272" t="str">
            <v>잔류염소계(무시약식)</v>
          </cell>
          <cell r="B272" t="str">
            <v>잔류염소계(무시약식)</v>
          </cell>
          <cell r="D272">
            <v>1</v>
          </cell>
          <cell r="E272" t="str">
            <v>SET</v>
          </cell>
          <cell r="G272">
            <v>44000000</v>
          </cell>
        </row>
        <row r="273">
          <cell r="A273" t="str">
            <v>알카리도계</v>
          </cell>
          <cell r="B273" t="str">
            <v>알카리도계</v>
          </cell>
          <cell r="D273">
            <v>1</v>
          </cell>
          <cell r="E273" t="str">
            <v>SET</v>
          </cell>
          <cell r="G273">
            <v>35500000</v>
          </cell>
        </row>
        <row r="274">
          <cell r="A274" t="str">
            <v>전기전도계</v>
          </cell>
          <cell r="B274" t="str">
            <v>전기전도계</v>
          </cell>
          <cell r="D274">
            <v>1</v>
          </cell>
          <cell r="E274" t="str">
            <v>SET</v>
          </cell>
          <cell r="G274">
            <v>4400000</v>
          </cell>
        </row>
        <row r="275">
          <cell r="A275" t="str">
            <v>수온계</v>
          </cell>
          <cell r="B275" t="str">
            <v>수온계</v>
          </cell>
          <cell r="D275">
            <v>1</v>
          </cell>
          <cell r="E275" t="str">
            <v>SET</v>
          </cell>
          <cell r="G275">
            <v>850000</v>
          </cell>
        </row>
        <row r="276">
          <cell r="A276" t="str">
            <v>UV계</v>
          </cell>
          <cell r="B276" t="str">
            <v>UV계</v>
          </cell>
          <cell r="D276">
            <v>1</v>
          </cell>
          <cell r="E276" t="str">
            <v>SET</v>
          </cell>
          <cell r="G276">
            <v>17500000</v>
          </cell>
        </row>
        <row r="277">
          <cell r="A277" t="str">
            <v/>
          </cell>
        </row>
        <row r="278">
          <cell r="A278" t="str">
            <v xml:space="preserve"> 7. 유지관리 공구 및 예비 자재</v>
          </cell>
          <cell r="B278" t="str">
            <v xml:space="preserve"> 7. 유지관리 공구 및 예비 자재</v>
          </cell>
        </row>
        <row r="279">
          <cell r="A279" t="str">
            <v>예비 자재</v>
          </cell>
          <cell r="B279" t="str">
            <v>예비 자재</v>
          </cell>
          <cell r="D279">
            <v>1</v>
          </cell>
          <cell r="E279" t="str">
            <v>식</v>
          </cell>
          <cell r="G279">
            <v>110000000</v>
          </cell>
        </row>
        <row r="280">
          <cell r="A280" t="str">
            <v>POWER SUPPLY</v>
          </cell>
          <cell r="B280" t="str">
            <v>POWER SUPPLY</v>
          </cell>
          <cell r="D280">
            <v>1</v>
          </cell>
          <cell r="E280" t="str">
            <v>SET</v>
          </cell>
          <cell r="G280">
            <v>2200000</v>
          </cell>
        </row>
        <row r="281">
          <cell r="A281" t="str">
            <v>휴대용 초음파유량계</v>
          </cell>
          <cell r="B281" t="str">
            <v>휴대용 초음파유량계</v>
          </cell>
          <cell r="D281">
            <v>1</v>
          </cell>
          <cell r="E281" t="str">
            <v>SET</v>
          </cell>
          <cell r="G281">
            <v>22000000</v>
          </cell>
        </row>
        <row r="282">
          <cell r="A282" t="str">
            <v>휴대용 컴퓨터</v>
          </cell>
          <cell r="B282" t="str">
            <v>휴대용 컴퓨터</v>
          </cell>
          <cell r="D282">
            <v>1</v>
          </cell>
          <cell r="E282" t="str">
            <v>SET</v>
          </cell>
          <cell r="G282">
            <v>4300000</v>
          </cell>
        </row>
        <row r="283">
          <cell r="A283" t="str">
            <v>프로토콜 아날라이저</v>
          </cell>
          <cell r="B283" t="str">
            <v>프로토콜 아날라이저</v>
          </cell>
          <cell r="D283">
            <v>1</v>
          </cell>
          <cell r="E283" t="str">
            <v>SET</v>
          </cell>
          <cell r="G283">
            <v>37800000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580000</v>
          </cell>
        </row>
        <row r="285">
          <cell r="A285" t="str">
            <v>CIRCUIT DEBUGGER</v>
          </cell>
          <cell r="B285" t="str">
            <v>CIRCUIT DEBUGGER</v>
          </cell>
          <cell r="D285">
            <v>1</v>
          </cell>
          <cell r="E285" t="str">
            <v>SET</v>
          </cell>
          <cell r="G285">
            <v>8775000</v>
          </cell>
        </row>
        <row r="286">
          <cell r="A286" t="str">
            <v>DC VOLTAGE CURRENT STANDARD</v>
          </cell>
          <cell r="B286" t="str">
            <v>DC VOLTAGE CURRENT STANDARD</v>
          </cell>
          <cell r="D286">
            <v>1</v>
          </cell>
          <cell r="E286" t="str">
            <v>SET</v>
          </cell>
          <cell r="G286">
            <v>4815000</v>
          </cell>
        </row>
        <row r="287">
          <cell r="A287" t="str">
            <v>일반 공구세트</v>
          </cell>
          <cell r="B287" t="str">
            <v>일반 공구세트</v>
          </cell>
          <cell r="D287">
            <v>1</v>
          </cell>
          <cell r="E287" t="str">
            <v>SET</v>
          </cell>
          <cell r="G287">
            <v>700000</v>
          </cell>
        </row>
        <row r="288">
          <cell r="A288" t="str">
            <v/>
          </cell>
        </row>
        <row r="289">
          <cell r="A289" t="str">
            <v>Ⅱ. 방송통신 설비</v>
          </cell>
          <cell r="B289" t="str">
            <v>Ⅱ. 방송통신 설비</v>
          </cell>
        </row>
        <row r="290">
          <cell r="A290" t="str">
            <v xml:space="preserve"> 1. 교환기</v>
          </cell>
          <cell r="B290" t="str">
            <v xml:space="preserve"> 1. 교환기</v>
          </cell>
          <cell r="G290">
            <v>0</v>
          </cell>
        </row>
        <row r="291">
          <cell r="A291" t="str">
            <v>밀양 전자식 교환기</v>
          </cell>
          <cell r="B291" t="str">
            <v>밀양 전자식 교환기</v>
          </cell>
          <cell r="D291">
            <v>1</v>
          </cell>
          <cell r="E291" t="str">
            <v>SET</v>
          </cell>
          <cell r="G291">
            <v>60541000</v>
          </cell>
        </row>
        <row r="292">
          <cell r="A292" t="str">
            <v>양산 전자식 교환기</v>
          </cell>
          <cell r="B292" t="str">
            <v>양산 전자식 교환기</v>
          </cell>
          <cell r="D292">
            <v>1</v>
          </cell>
          <cell r="E292" t="str">
            <v>SET</v>
          </cell>
          <cell r="G292">
            <v>7218180</v>
          </cell>
        </row>
        <row r="293">
          <cell r="A293" t="str">
            <v/>
          </cell>
        </row>
        <row r="294">
          <cell r="A294" t="str">
            <v xml:space="preserve"> 2. 방송 AMP</v>
          </cell>
          <cell r="B294" t="str">
            <v xml:space="preserve"> 2. 방송 AMP</v>
          </cell>
        </row>
        <row r="295">
          <cell r="A295" t="str">
            <v>MONITOR UNIT7CCT</v>
          </cell>
          <cell r="B295" t="str">
            <v>MONITOR UNIT</v>
          </cell>
          <cell r="C295" t="str">
            <v>7CCT</v>
          </cell>
          <cell r="D295">
            <v>1</v>
          </cell>
          <cell r="E295" t="str">
            <v>EA</v>
          </cell>
          <cell r="G295">
            <v>179000</v>
          </cell>
        </row>
        <row r="296">
          <cell r="A296" t="str">
            <v>AUTO BLOWER20CCT</v>
          </cell>
          <cell r="B296" t="str">
            <v>AUTO BLOWER</v>
          </cell>
          <cell r="C296" t="str">
            <v>20CCT</v>
          </cell>
          <cell r="D296">
            <v>1</v>
          </cell>
          <cell r="E296" t="str">
            <v>EA</v>
          </cell>
          <cell r="G296">
            <v>128000</v>
          </cell>
        </row>
        <row r="297">
          <cell r="A297" t="str">
            <v>EMERGENCY UNITW/MIC</v>
          </cell>
          <cell r="B297" t="str">
            <v>EMERGENCY UNIT</v>
          </cell>
          <cell r="C297" t="str">
            <v>W/MIC</v>
          </cell>
          <cell r="D297">
            <v>1</v>
          </cell>
          <cell r="E297" t="str">
            <v>EA</v>
          </cell>
          <cell r="G297">
            <v>200000</v>
          </cell>
        </row>
        <row r="298">
          <cell r="A298" t="str">
            <v>MATRIX UNIT20CCT</v>
          </cell>
          <cell r="B298" t="str">
            <v>MATRIX UNIT</v>
          </cell>
          <cell r="C298" t="str">
            <v>20CCT</v>
          </cell>
          <cell r="D298">
            <v>1</v>
          </cell>
          <cell r="E298" t="str">
            <v>EA</v>
          </cell>
          <cell r="G298">
            <v>200000</v>
          </cell>
        </row>
        <row r="299">
          <cell r="A299" t="str">
            <v>EM SPEAKER SELECTOR20CCT</v>
          </cell>
          <cell r="B299" t="str">
            <v>EM SPEAKER SELECTOR</v>
          </cell>
          <cell r="C299" t="str">
            <v>20CCT</v>
          </cell>
          <cell r="D299">
            <v>1</v>
          </cell>
          <cell r="E299" t="str">
            <v>EA</v>
          </cell>
          <cell r="G299">
            <v>200000</v>
          </cell>
        </row>
        <row r="300">
          <cell r="A300" t="str">
            <v>SPEAKER SELECTOR20CCT</v>
          </cell>
          <cell r="B300" t="str">
            <v>SPEAKER SELECTOR</v>
          </cell>
          <cell r="C300" t="str">
            <v>20CCT</v>
          </cell>
          <cell r="D300">
            <v>1</v>
          </cell>
          <cell r="E300" t="str">
            <v>EA</v>
          </cell>
          <cell r="G300">
            <v>175000</v>
          </cell>
        </row>
        <row r="301">
          <cell r="A301" t="str">
            <v>SIREN/CHIME민방위 규격</v>
          </cell>
          <cell r="B301" t="str">
            <v>SIREN/CHIME</v>
          </cell>
          <cell r="C301" t="str">
            <v>민방위 규격</v>
          </cell>
          <cell r="D301">
            <v>1</v>
          </cell>
          <cell r="E301" t="str">
            <v>EA</v>
          </cell>
          <cell r="G301">
            <v>140000</v>
          </cell>
        </row>
        <row r="302">
          <cell r="A302" t="str">
            <v>AM/FM TUNERDIGITAL</v>
          </cell>
          <cell r="B302" t="str">
            <v>AM/FM TUNER</v>
          </cell>
          <cell r="C302" t="str">
            <v>DIGITAL</v>
          </cell>
          <cell r="D302">
            <v>1</v>
          </cell>
          <cell r="E302" t="str">
            <v>EA</v>
          </cell>
          <cell r="G302">
            <v>210000</v>
          </cell>
        </row>
        <row r="303">
          <cell r="A303" t="str">
            <v>CASSETTE DECKDOUBLE DECK</v>
          </cell>
          <cell r="B303" t="str">
            <v>CASSETTE DECK</v>
          </cell>
          <cell r="C303" t="str">
            <v>DOUBLE DECK</v>
          </cell>
          <cell r="D303">
            <v>1</v>
          </cell>
          <cell r="E303" t="str">
            <v>EA</v>
          </cell>
          <cell r="G303">
            <v>350000</v>
          </cell>
        </row>
        <row r="304">
          <cell r="A304" t="str">
            <v>COMPACT DISC PLAYER1 CD</v>
          </cell>
          <cell r="B304" t="str">
            <v>COMPACT DISC PLAYER</v>
          </cell>
          <cell r="C304" t="str">
            <v>1 CD</v>
          </cell>
          <cell r="D304">
            <v>1</v>
          </cell>
          <cell r="E304" t="str">
            <v>EA</v>
          </cell>
          <cell r="G304">
            <v>340000</v>
          </cell>
        </row>
        <row r="305">
          <cell r="A305" t="str">
            <v>MIXER PRE AMP7IN/2OUT</v>
          </cell>
          <cell r="B305" t="str">
            <v>MIXER PRE AMP</v>
          </cell>
          <cell r="C305" t="str">
            <v>7IN/2OUT</v>
          </cell>
          <cell r="D305">
            <v>1</v>
          </cell>
          <cell r="E305" t="str">
            <v>EA</v>
          </cell>
          <cell r="G305">
            <v>387000</v>
          </cell>
        </row>
        <row r="306">
          <cell r="A306" t="str">
            <v>SIGNAL EXCHANGER4CCT</v>
          </cell>
          <cell r="B306" t="str">
            <v>SIGNAL EXCHANGER</v>
          </cell>
          <cell r="C306" t="str">
            <v>4CCT</v>
          </cell>
          <cell r="D306">
            <v>1</v>
          </cell>
          <cell r="E306" t="str">
            <v>EA</v>
          </cell>
          <cell r="G306">
            <v>250000</v>
          </cell>
        </row>
        <row r="307">
          <cell r="A307" t="str">
            <v>POWER AMP240W</v>
          </cell>
          <cell r="B307" t="str">
            <v>POWER AMP</v>
          </cell>
          <cell r="C307" t="str">
            <v>240W</v>
          </cell>
          <cell r="D307">
            <v>1</v>
          </cell>
          <cell r="E307" t="str">
            <v>EA</v>
          </cell>
          <cell r="G307">
            <v>513000</v>
          </cell>
        </row>
        <row r="308">
          <cell r="A308" t="str">
            <v>RELAY GROUP20CCT</v>
          </cell>
          <cell r="B308" t="str">
            <v>RELAY GROUP</v>
          </cell>
          <cell r="C308" t="str">
            <v>20CCT</v>
          </cell>
          <cell r="D308">
            <v>1</v>
          </cell>
          <cell r="E308" t="str">
            <v>EA</v>
          </cell>
          <cell r="G308">
            <v>290000</v>
          </cell>
        </row>
        <row r="309">
          <cell r="A309" t="str">
            <v>TERMINAL BOARD30회로</v>
          </cell>
          <cell r="B309" t="str">
            <v>TERMINAL BOARD</v>
          </cell>
          <cell r="C309" t="str">
            <v>30회로</v>
          </cell>
          <cell r="D309">
            <v>1</v>
          </cell>
          <cell r="E309" t="str">
            <v>EA</v>
          </cell>
          <cell r="G309">
            <v>240000</v>
          </cell>
        </row>
        <row r="310">
          <cell r="A310" t="str">
            <v>AUTO CHARGER3A</v>
          </cell>
          <cell r="B310" t="str">
            <v>AUTO CHARGER</v>
          </cell>
          <cell r="C310" t="str">
            <v>3A</v>
          </cell>
          <cell r="D310">
            <v>1</v>
          </cell>
          <cell r="E310" t="str">
            <v>EA</v>
          </cell>
          <cell r="G310">
            <v>267000</v>
          </cell>
        </row>
        <row r="311">
          <cell r="A311" t="str">
            <v>POWER DISTRIBUTORAC/DC</v>
          </cell>
          <cell r="B311" t="str">
            <v>POWER DISTRIBUTOR</v>
          </cell>
          <cell r="C311" t="str">
            <v>AC/DC</v>
          </cell>
          <cell r="D311">
            <v>1</v>
          </cell>
          <cell r="E311" t="str">
            <v>EA</v>
          </cell>
          <cell r="G311">
            <v>380000</v>
          </cell>
        </row>
        <row r="312">
          <cell r="A312" t="str">
            <v>AUDIO DISTRIBUTOR AMP1 ; 10</v>
          </cell>
          <cell r="B312" t="str">
            <v>AUDIO DISTRIBUTOR AMP</v>
          </cell>
          <cell r="C312" t="str">
            <v>1 ; 10</v>
          </cell>
          <cell r="D312">
            <v>1</v>
          </cell>
          <cell r="E312" t="str">
            <v>EA</v>
          </cell>
          <cell r="G312">
            <v>380000</v>
          </cell>
        </row>
        <row r="313">
          <cell r="A313" t="str">
            <v>RACK CABINETAL/STEEL</v>
          </cell>
          <cell r="B313" t="str">
            <v>RACK CABINET</v>
          </cell>
          <cell r="C313" t="str">
            <v>AL/STEEL</v>
          </cell>
          <cell r="D313">
            <v>1</v>
          </cell>
          <cell r="E313" t="str">
            <v>EA</v>
          </cell>
          <cell r="G313">
            <v>550000</v>
          </cell>
        </row>
        <row r="314">
          <cell r="A314" t="str">
            <v>MICROPHONEAT-818</v>
          </cell>
          <cell r="B314" t="str">
            <v>MICROPHONE</v>
          </cell>
          <cell r="C314" t="str">
            <v>AT-818</v>
          </cell>
          <cell r="D314">
            <v>1</v>
          </cell>
          <cell r="E314" t="str">
            <v>EA</v>
          </cell>
          <cell r="G314">
            <v>50000</v>
          </cell>
        </row>
        <row r="315">
          <cell r="A315" t="str">
            <v>EM BATTERY &amp; CASE12V 100AH</v>
          </cell>
          <cell r="B315" t="str">
            <v>EM BATTERY &amp; CASE</v>
          </cell>
          <cell r="C315" t="str">
            <v>12V 100AH</v>
          </cell>
          <cell r="D315">
            <v>1</v>
          </cell>
          <cell r="E315" t="str">
            <v>EA</v>
          </cell>
          <cell r="G315">
            <v>300000</v>
          </cell>
        </row>
        <row r="316">
          <cell r="A316" t="str">
            <v>MIC EXT CORDL-10M</v>
          </cell>
          <cell r="B316" t="str">
            <v>MIC EXT CORD</v>
          </cell>
          <cell r="C316" t="str">
            <v>L-10M</v>
          </cell>
          <cell r="D316">
            <v>1</v>
          </cell>
          <cell r="E316" t="str">
            <v>EA</v>
          </cell>
          <cell r="G316">
            <v>20000</v>
          </cell>
        </row>
        <row r="317">
          <cell r="A317" t="str">
            <v>MIC STANDDESK</v>
          </cell>
          <cell r="B317" t="str">
            <v>MIC STAND</v>
          </cell>
          <cell r="C317" t="str">
            <v>DESK</v>
          </cell>
          <cell r="D317">
            <v>1</v>
          </cell>
          <cell r="E317" t="str">
            <v>EA</v>
          </cell>
          <cell r="G317">
            <v>30000</v>
          </cell>
        </row>
        <row r="318">
          <cell r="A318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내역서표지"/>
      <sheetName val="총괄표"/>
      <sheetName val="시험굴착"/>
      <sheetName val="내역서"/>
      <sheetName val="내역서 (2)"/>
      <sheetName val="보완측량"/>
      <sheetName val="계수"/>
      <sheetName val="계수1"/>
      <sheetName val="2급기준"/>
      <sheetName val="3급기준"/>
      <sheetName val="4급기준"/>
      <sheetName val="수준측량"/>
      <sheetName val="평판측량"/>
      <sheetName val="정위치편집"/>
      <sheetName val="정위치부표"/>
      <sheetName val="1도시기준점"/>
      <sheetName val="1기준점부표"/>
      <sheetName val="2도시기준점"/>
      <sheetName val="2기준점부표"/>
      <sheetName val="탐사출력"/>
      <sheetName val="탐사출력부표"/>
      <sheetName val="도로조사"/>
      <sheetName val="도로조사부표"/>
      <sheetName val="상수탐사"/>
      <sheetName val="상수탐사부표"/>
      <sheetName val="상수조사"/>
      <sheetName val="상수조사부표"/>
      <sheetName val="급수전조사"/>
      <sheetName val="급수전조사부표"/>
      <sheetName val="하수탐사"/>
      <sheetName val="하수탐사부표"/>
      <sheetName val="하수조사"/>
      <sheetName val="하수조사부표"/>
      <sheetName val="도로정위치"/>
      <sheetName val="도로정위치부표"/>
      <sheetName val="상수정위치"/>
      <sheetName val="상수정위치부표"/>
      <sheetName val="하수정위치"/>
      <sheetName val="하수정위치부표"/>
      <sheetName val="관로입력"/>
      <sheetName val="관로입력부표"/>
      <sheetName val="DB입력"/>
      <sheetName val="DB입력부표"/>
      <sheetName val="지형구조화"/>
      <sheetName val="지형구조부표"/>
      <sheetName val="도로구조"/>
      <sheetName val="도로구조부표"/>
      <sheetName val="상수구조화"/>
      <sheetName val="상수구조부표"/>
      <sheetName val="하수구조화"/>
      <sheetName val="하수구조부표"/>
      <sheetName val="도면제작편집"/>
      <sheetName val="도면제작부표"/>
      <sheetName val="최종출력"/>
      <sheetName val="최종출력부표"/>
      <sheetName val="상수"/>
      <sheetName val="하수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내역서표지"/>
      <sheetName val="총괄표"/>
      <sheetName val="시험굴착"/>
      <sheetName val="내역서"/>
      <sheetName val="내역서 (2)"/>
      <sheetName val="보완측량"/>
      <sheetName val="계수"/>
      <sheetName val="계수1"/>
      <sheetName val="2급기준"/>
      <sheetName val="3급기준"/>
      <sheetName val="4급기준"/>
      <sheetName val="수준측량"/>
      <sheetName val="평판측량"/>
      <sheetName val="정위치편집"/>
      <sheetName val="정위치부표"/>
      <sheetName val="1도시기준점"/>
      <sheetName val="1기준점부표"/>
      <sheetName val="2도시기준점"/>
      <sheetName val="2기준점부표"/>
      <sheetName val="탐사출력"/>
      <sheetName val="탐사출력부표"/>
      <sheetName val="도로조사"/>
      <sheetName val="도로조사부표"/>
      <sheetName val="상수탐사"/>
      <sheetName val="상수탐사부표"/>
      <sheetName val="상수조사"/>
      <sheetName val="상수조사부표"/>
      <sheetName val="급수전조사"/>
      <sheetName val="급수전조사부표"/>
      <sheetName val="하수탐사"/>
      <sheetName val="하수탐사부표"/>
      <sheetName val="하수조사"/>
      <sheetName val="하수조사부표"/>
      <sheetName val="도로정위치"/>
      <sheetName val="도로정위치부표"/>
      <sheetName val="상수정위치"/>
      <sheetName val="상수정위치부표"/>
      <sheetName val="하수정위치"/>
      <sheetName val="하수정위치부표"/>
      <sheetName val="관로입력"/>
      <sheetName val="관로입력부표"/>
      <sheetName val="DB입력"/>
      <sheetName val="DB입력부표"/>
      <sheetName val="지형구조화"/>
      <sheetName val="지형구조부표"/>
      <sheetName val="도로구조"/>
      <sheetName val="도로구조부표"/>
      <sheetName val="상수구조화"/>
      <sheetName val="상수구조부표"/>
      <sheetName val="하수구조화"/>
      <sheetName val="하수구조부표"/>
      <sheetName val="도면제작편집"/>
      <sheetName val="도면제작부표"/>
      <sheetName val="최종출력"/>
      <sheetName val="최종출력부표"/>
      <sheetName val="상수"/>
      <sheetName val="하수"/>
      <sheetName val="노임단가"/>
      <sheetName val="단가산출"/>
      <sheetName val="설계명세서"/>
      <sheetName val="70%"/>
      <sheetName val="Sheet2"/>
      <sheetName val="6. 직접경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총괄표"/>
      <sheetName val="세부내역(간지)"/>
      <sheetName val="웹 GIS엔진 추가기능 개발"/>
      <sheetName val="웹 GIS엔진 추가기능 본수내역"/>
      <sheetName val="편집시스템 커스트마이징"/>
      <sheetName val="편집시스템 커스트마이징 본수내역"/>
      <sheetName val="웹 디자인"/>
      <sheetName val="웹디자인 소요인력내역"/>
      <sheetName val="정보인프라도입"/>
      <sheetName val="1000 DB구축 부표"/>
      <sheetName val="지형정위치"/>
      <sheetName val="지형정위치부표"/>
      <sheetName val="지형구조화"/>
      <sheetName val="지형구조부표"/>
      <sheetName val="DB입력"/>
      <sheetName val="DB입력부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C7">
            <v>16000</v>
          </cell>
        </row>
      </sheetData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총괄표"/>
      <sheetName val="세부내역(간지)"/>
      <sheetName val="웹 GIS엔진 추가기능 개발"/>
      <sheetName val="웹 GIS엔진 추가기능 본수내역"/>
      <sheetName val="편집시스템 커스트마이징"/>
      <sheetName val="편집시스템 커스트마이징 본수내역"/>
      <sheetName val="웹 디자인"/>
      <sheetName val="웹디자인 소요인력내역"/>
      <sheetName val="정보인프라도입"/>
      <sheetName val="1000 DB구축 부표"/>
      <sheetName val="지형정위치"/>
      <sheetName val="지형정위치부표"/>
      <sheetName val="지형구조화"/>
      <sheetName val="지형구조부표"/>
      <sheetName val="DB입력"/>
      <sheetName val="DB입력부표"/>
      <sheetName val="노임단가"/>
      <sheetName val="도로정위치부표"/>
      <sheetName val="도로조사부표"/>
      <sheetName val="이토변실(A3-LINE)"/>
      <sheetName val="용역비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C7">
            <v>16000</v>
          </cell>
        </row>
      </sheetData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계기자재"/>
      <sheetName val="기계설치"/>
      <sheetName val="기계단가"/>
      <sheetName val="일위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laroux"/>
      <sheetName val="옥외보안등"/>
      <sheetName val="변전설비"/>
      <sheetName val="전력간선"/>
      <sheetName val="동력설비"/>
      <sheetName val="전등설비"/>
      <sheetName val="전열공사"/>
      <sheetName val="피뢰침설비"/>
      <sheetName val="주차관제"/>
      <sheetName val="화재경보설비"/>
      <sheetName val="케이블트레이"/>
      <sheetName val="전기일위대가"/>
      <sheetName val="전기내역서"/>
      <sheetName val="전기지급자재 (2)"/>
      <sheetName val="전기지급자재"/>
      <sheetName val="감독차량"/>
      <sheetName val="백호우"/>
      <sheetName val="원가계산"/>
      <sheetName val="소방원가"/>
      <sheetName val="총괄표"/>
      <sheetName val="노무비 "/>
      <sheetName val="공사개요"/>
      <sheetName val="경리처용"/>
      <sheetName val="토건"/>
      <sheetName val="물가대비표"/>
      <sheetName val="BEND LOSS"/>
      <sheetName val="설계명세서"/>
      <sheetName val="LTG_DATA"/>
      <sheetName val="data2"/>
      <sheetName val="단가산출"/>
      <sheetName val="부대tu"/>
      <sheetName val="품셈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중치"/>
      <sheetName val="기성고"/>
      <sheetName val="보도2단"/>
      <sheetName val="AS"/>
      <sheetName val="AS(흙막이)"/>
      <sheetName val="샘플씨트"/>
      <sheetName val="Sheet16"/>
      <sheetName val="Baby일위대가"/>
      <sheetName val="노임단가"/>
      <sheetName val="1000 DB구축 부표"/>
      <sheetName val="DATA"/>
      <sheetName val="일위대가"/>
      <sheetName val="직노"/>
      <sheetName val="가공2원도"/>
      <sheetName val="저"/>
      <sheetName val="재정비직인"/>
      <sheetName val="재정비내역"/>
      <sheetName val="지적고시내역"/>
      <sheetName val="단가산출서 (연암)"/>
      <sheetName val="관로공사"/>
      <sheetName val="구조화편집"/>
      <sheetName val="입력변수"/>
      <sheetName val="을지"/>
      <sheetName val="산출근거"/>
      <sheetName val="기계경비(시간당)"/>
      <sheetName val="램머"/>
      <sheetName val="공정표"/>
      <sheetName val="기초자료입력"/>
      <sheetName val="설계명세서"/>
      <sheetName val="준공정산"/>
      <sheetName val="setup"/>
      <sheetName val="단가조사"/>
      <sheetName val="data2"/>
      <sheetName val="용산1(해보)"/>
      <sheetName val="심사물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"/>
      <sheetName val="재정비내역"/>
      <sheetName val="지적고시내역"/>
      <sheetName val="재정비직인"/>
      <sheetName val="지적고시직인"/>
      <sheetName val="Sheet2"/>
      <sheetName val="Sheet3"/>
      <sheetName val="1000 DB구축 부표"/>
      <sheetName val="data"/>
      <sheetName val="도로정위치부표"/>
      <sheetName val="도로조사부표"/>
      <sheetName val="노임단가 및 기계경비"/>
      <sheetName val="일위"/>
      <sheetName val="원형1호맨홀토공수량"/>
      <sheetName val="건축공사실행"/>
      <sheetName val="약품공급2"/>
      <sheetName val="건축원가"/>
      <sheetName val="기성고"/>
      <sheetName val="Baby일위대가"/>
      <sheetName val="DB구축"/>
      <sheetName val="암거날개벽재료집계"/>
      <sheetName val="내역서"/>
      <sheetName val="Sheet1"/>
      <sheetName val="가공2원도"/>
      <sheetName val="9GNG운반"/>
      <sheetName val="일위대가(가설)"/>
      <sheetName val="설계예시"/>
      <sheetName val="직노"/>
      <sheetName val="기타자료"/>
      <sheetName val="용산1(해보)"/>
      <sheetName val="관로공사"/>
      <sheetName val="입력변수"/>
      <sheetName val="을지"/>
      <sheetName val="산출근거"/>
      <sheetName val="기계경비(시간당)"/>
      <sheetName val="램머"/>
      <sheetName val="공정표"/>
      <sheetName val="기초자료입력"/>
      <sheetName val="설계명세서"/>
      <sheetName val="준공정산"/>
      <sheetName val="setup"/>
      <sheetName val="단가산출서 (연암)"/>
      <sheetName val="터파기및재료"/>
      <sheetName val="교통대책내역"/>
      <sheetName val="지중자재단가"/>
      <sheetName val="재정비2"/>
      <sheetName val="목동공동구방재구간"/>
      <sheetName val="2.재료비"/>
      <sheetName val="심사물량"/>
      <sheetName val="고분전시관"/>
      <sheetName val="설비"/>
      <sheetName val="차액보증"/>
      <sheetName val="날개벽(시점좌측)"/>
      <sheetName val="NAI"/>
      <sheetName val="J直材4"/>
    </sheetNames>
    <sheetDataSet>
      <sheetData sheetId="0" refreshError="1"/>
      <sheetData sheetId="1" refreshError="1">
        <row r="20">
          <cell r="F20">
            <v>295000000</v>
          </cell>
        </row>
      </sheetData>
      <sheetData sheetId="2" refreshError="1">
        <row r="16">
          <cell r="F16">
            <v>613000000</v>
          </cell>
        </row>
      </sheetData>
      <sheetData sheetId="3" refreshError="1">
        <row r="43">
          <cell r="J43">
            <v>33338598.799999997</v>
          </cell>
        </row>
        <row r="51">
          <cell r="J51">
            <v>5805011.8999999994</v>
          </cell>
        </row>
        <row r="59">
          <cell r="J59">
            <v>10294049.199999999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"/>
      <sheetName val="재정비내역"/>
      <sheetName val="지적고시내역"/>
      <sheetName val="재정비직인"/>
      <sheetName val="지적고시직인"/>
      <sheetName val="Sheet2"/>
      <sheetName val="Sheet3"/>
      <sheetName val="1000 DB구축 부표"/>
      <sheetName val="노임단가"/>
      <sheetName val="설계명세서"/>
      <sheetName val="예산명세서"/>
      <sheetName val="자료입력"/>
      <sheetName val="패널"/>
      <sheetName val="일반공사"/>
      <sheetName val="범례표"/>
      <sheetName val="현장조사"/>
      <sheetName val="재정비2"/>
      <sheetName val="단가산출(T)"/>
      <sheetName val="설계예산서"/>
      <sheetName val="내역1"/>
      <sheetName val="설계기준"/>
      <sheetName val="1. 설계조건 2.단면가정 3. 하중계산"/>
      <sheetName val="DATA 입력란"/>
      <sheetName val="노임"/>
      <sheetName val="자재단가"/>
      <sheetName val="ABUT수량-A1"/>
      <sheetName val="을지"/>
      <sheetName val="setup"/>
    </sheetNames>
    <sheetDataSet>
      <sheetData sheetId="0" refreshError="1"/>
      <sheetData sheetId="1" refreshError="1">
        <row r="20">
          <cell r="F20">
            <v>295000000</v>
          </cell>
        </row>
      </sheetData>
      <sheetData sheetId="2" refreshError="1">
        <row r="16">
          <cell r="F16">
            <v>613000000</v>
          </cell>
        </row>
      </sheetData>
      <sheetData sheetId="3" refreshError="1">
        <row r="43">
          <cell r="J43">
            <v>33338598.799999997</v>
          </cell>
        </row>
        <row r="59">
          <cell r="J59">
            <v>10294049.199999999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운반(대운반)"/>
      <sheetName val="거리운임표(대운반)"/>
      <sheetName val="운반비산출(소운반)"/>
      <sheetName val="운반비산출 (대운반)"/>
      <sheetName val="9GNG운반"/>
      <sheetName val="단가산출"/>
      <sheetName val="일위대가표"/>
      <sheetName val="증감대비"/>
      <sheetName val="data"/>
      <sheetName val="재정비직인"/>
      <sheetName val="재정비내역"/>
      <sheetName val="지적고시내역"/>
      <sheetName val="수량산출"/>
      <sheetName val="공예을"/>
      <sheetName val="시중노임단가"/>
      <sheetName val="설계서(8)"/>
      <sheetName val="예산서(7)"/>
      <sheetName val="총공사비"/>
      <sheetName val="TIE-IN"/>
      <sheetName val="백호우계수"/>
      <sheetName val="단가"/>
      <sheetName val="내역기준"/>
      <sheetName val="Baby일위대가"/>
      <sheetName val="운반9"/>
      <sheetName val="설계서"/>
      <sheetName val="예산서"/>
      <sheetName val="기성고"/>
      <sheetName val="1000 DB구축 부표"/>
      <sheetName val="가공2원도"/>
      <sheetName val="관로공사"/>
      <sheetName val="입력변수"/>
      <sheetName val="을지"/>
      <sheetName val="기계경비(시간당)"/>
      <sheetName val="램머"/>
      <sheetName val="공정표"/>
      <sheetName val="기초자료입력"/>
      <sheetName val="설계명세서"/>
      <sheetName val="준공정산"/>
      <sheetName val="setup"/>
      <sheetName val="경비일반이윤변경"/>
      <sheetName val="재료변경"/>
      <sheetName val="Sheet1 (2)"/>
      <sheetName val="257A1"/>
      <sheetName val="산출근거"/>
      <sheetName val="투찰"/>
      <sheetName val="수자재단위당"/>
      <sheetName val="01상노임"/>
      <sheetName val="품셈(기초)"/>
      <sheetName val="목동공동구방재구간"/>
      <sheetName val="설계자재"/>
      <sheetName val="지중자재단가"/>
      <sheetName val="기본"/>
      <sheetName val="총차분(토목)"/>
      <sheetName val="dat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7A1"/>
      <sheetName val="292B1"/>
      <sheetName val="296B1"/>
      <sheetName val="296G1"/>
      <sheetName val="297B1"/>
      <sheetName val="3BBA1"/>
      <sheetName val="3BBB1"/>
      <sheetName val="3BBG1"/>
      <sheetName val="259A1"/>
      <sheetName val="455B1"/>
      <sheetName val="260A2"/>
      <sheetName val="260G2"/>
      <sheetName val="261A1"/>
      <sheetName val="261B1"/>
      <sheetName val="37BA1"/>
      <sheetName val="37BB1"/>
      <sheetName val="492B1"/>
      <sheetName val="261A2"/>
      <sheetName val="493A1"/>
      <sheetName val="221A1"/>
      <sheetName val="221A3"/>
      <sheetName val="221A4"/>
      <sheetName val="221B1"/>
      <sheetName val="laroux"/>
      <sheetName val="집계표"/>
      <sheetName val="광케블조장"/>
      <sheetName val="광손실표"/>
      <sheetName val="광기별"/>
      <sheetName val="광기별 (2)"/>
      <sheetName val="광기별 (3)"/>
      <sheetName val="계통도"/>
      <sheetName val="표지"/>
      <sheetName val="목차"/>
      <sheetName val="1. 기본설계서"/>
      <sheetName val="1-1. 공사계획서"/>
      <sheetName val="1-2. 공사비 총괄표"/>
      <sheetName val="1-3. 자금계획서"/>
      <sheetName val="1-4. 예정공정표"/>
      <sheetName val="1-5. 주자재내역서"/>
      <sheetName val="1-6. 자재산출내역"/>
      <sheetName val="1-7. 사업소별산출내역"/>
      <sheetName val="2. 설계명세서"/>
      <sheetName val="3. 품셈표"/>
      <sheetName val="3-1. 통신노임표"/>
      <sheetName val="요약전"/>
      <sheetName val="Sheet1"/>
      <sheetName val="Sheet2"/>
      <sheetName val="Sheet3"/>
      <sheetName val="1. 공사설명서"/>
      <sheetName val="2. 공사계획서"/>
      <sheetName val="3.공사시방서"/>
      <sheetName val="4. 품질"/>
      <sheetName val="5. 공정"/>
      <sheetName val="6. 공사비예산서"/>
      <sheetName val="7. 설계명세서"/>
      <sheetName val="8.품샘표"/>
      <sheetName val="9. 수량계산서"/>
      <sheetName val="10. 02(하)노임"/>
      <sheetName val="11.구매시방서"/>
      <sheetName val="간지"/>
      <sheetName val="2.청구내역 "/>
      <sheetName val="2.산출내역"/>
      <sheetName val="산출내역"/>
      <sheetName val="3설비현황"/>
      <sheetName val="OPGW현황"/>
      <sheetName val="비금속"/>
      <sheetName val="종합"/>
      <sheetName val="설계명세서"/>
      <sheetName val="기별1"/>
      <sheetName val="가공2원도"/>
      <sheetName val="노임단가표"/>
      <sheetName val="환"/>
      <sheetName val="기초자료입력"/>
      <sheetName val="준공정산"/>
      <sheetName val="9GNG운반"/>
      <sheetName val="rate"/>
      <sheetName val="인부임"/>
      <sheetName val="단가검토(예산)"/>
      <sheetName val="경비"/>
      <sheetName val="환율"/>
      <sheetName val="1.설계조건"/>
      <sheetName val="소요자재명세서2"/>
      <sheetName val="배전KT"/>
      <sheetName val="재료비"/>
      <sheetName val="경비일반이윤"/>
      <sheetName val="노무비"/>
      <sheetName val="공사예산"/>
      <sheetName val="메서,변+증"/>
      <sheetName val="노임단가"/>
      <sheetName val="증감대비"/>
      <sheetName val="시중노임단가"/>
      <sheetName val="1월"/>
      <sheetName val="적용기준표(98년상반기)"/>
      <sheetName val="노임단가(전기·통신)"/>
      <sheetName val="기별(철거)"/>
      <sheetName val="3.단가산출기초"/>
      <sheetName val="OPGW기별"/>
      <sheetName val="추가 품셈표"/>
      <sheetName val="총괄집계표"/>
      <sheetName val="정산"/>
      <sheetName val="소요자재"/>
      <sheetName val="대보~세기"/>
      <sheetName val="설계서(7)"/>
      <sheetName val="서울대규장각(가시설흙막이)"/>
      <sheetName val="data"/>
      <sheetName val="식재수량표"/>
      <sheetName val="일위목록"/>
      <sheetName val="부관맨홀조서"/>
      <sheetName val="3BL공동구 수량"/>
      <sheetName val="SH.R설치"/>
      <sheetName val="첨2. 공사계획서"/>
      <sheetName val="취득을지6"/>
      <sheetName val="넉시~922"/>
      <sheetName val="대수산분기~LG918"/>
      <sheetName val="색달~중문"/>
      <sheetName val="중문~삼일"/>
      <sheetName val="신서귀~고근산"/>
      <sheetName val="미악분기~913"/>
      <sheetName val="N賃率-職"/>
      <sheetName val="단가입력창"/>
      <sheetName val="제작운반"/>
      <sheetName val="제작운반변경"/>
      <sheetName val="예산_부서코드"/>
      <sheetName val="일반부표"/>
      <sheetName val="2. _x0002__x0000_U_x0000_"/>
      <sheetName val=""/>
      <sheetName val="빗물받이(910-510-410)"/>
      <sheetName val="공비대비"/>
      <sheetName val="부하계산서"/>
      <sheetName val="기성내역서"/>
      <sheetName val="여과지동"/>
      <sheetName val="기초자료"/>
      <sheetName val="기초일위"/>
      <sheetName val="예산"/>
      <sheetName val="수량산출"/>
      <sheetName val="노임단가자료"/>
      <sheetName val="Baby일위대가"/>
      <sheetName val="관로공사"/>
      <sheetName val="설계서(설치)"/>
      <sheetName val="목동공동구방재구간"/>
      <sheetName val="별표집계"/>
      <sheetName val="품셈(기초)"/>
      <sheetName val="Ⅴ-① (사업장 보관용)(1월)"/>
      <sheetName val="FC-101"/>
      <sheetName val="노임산출"/>
      <sheetName val="일위대가표지"/>
      <sheetName val="설계"/>
      <sheetName val="공예을"/>
      <sheetName val="경상직원"/>
      <sheetName val="품셈총괄표"/>
      <sheetName val="부서코드"/>
      <sheetName val="직노"/>
      <sheetName val="적용건축"/>
      <sheetName val="맨홀조서"/>
      <sheetName val="경산"/>
      <sheetName val="재정비직인"/>
      <sheetName val="재정비내역"/>
      <sheetName val="지적고시내역"/>
      <sheetName val="기성고"/>
      <sheetName val="경비일반이윤변경"/>
      <sheetName val="재료변경"/>
      <sheetName val="1000 DB구축 부표"/>
      <sheetName val="입력변수"/>
      <sheetName val="품셈"/>
      <sheetName val="직접비내역서"/>
      <sheetName val="준공검사보고서"/>
      <sheetName val="분전함신설"/>
      <sheetName val="접지1종"/>
      <sheetName val="자재단가"/>
      <sheetName val="파견및교육"/>
      <sheetName val="LANGUAGE"/>
      <sheetName val="코드_관계회사"/>
      <sheetName val="코드_설비"/>
      <sheetName val="코드_차입"/>
      <sheetName val="설비입력"/>
      <sheetName val="관계회사CF"/>
      <sheetName val="기본일위"/>
      <sheetName val="지시서"/>
      <sheetName val="misc"/>
      <sheetName val="코드_연료"/>
      <sheetName val="연료비"/>
      <sheetName val="코드_통화"/>
      <sheetName val="설계서"/>
      <sheetName val="간공설계서"/>
      <sheetName val="설계명세"/>
      <sheetName val="을지"/>
      <sheetName val="산출근거"/>
      <sheetName val="기계경비(시간당)"/>
      <sheetName val="램머"/>
      <sheetName val="식재인부"/>
      <sheetName val="중기손료"/>
      <sheetName val="설계명세서 (장비)"/>
      <sheetName val="2-1. 설계명세서통합조정)"/>
      <sheetName val="공사설명서"/>
      <sheetName val="공사계획서"/>
      <sheetName val="노무비 근거"/>
      <sheetName val="2. _x0002_"/>
      <sheetName val="총괄"/>
      <sheetName val="내역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입력"/>
      <sheetName val="수량산출"/>
      <sheetName val="표지"/>
      <sheetName val="1차총괄"/>
      <sheetName val="일위대가표지"/>
      <sheetName val="일위대가"/>
      <sheetName val="산출근거표지"/>
      <sheetName val="산출근거"/>
      <sheetName val="인트라넷GIS"/>
      <sheetName val="인트라넷GIS기능내역"/>
      <sheetName val="장비(1차년도)"/>
      <sheetName val="성과심사(1차)"/>
      <sheetName val="현지검측(1차)"/>
      <sheetName val="노임및재표비표지"/>
      <sheetName val="적용단가"/>
      <sheetName val="빗물받이(910-510-410)"/>
      <sheetName val="257A1"/>
      <sheetName val="부하계산서"/>
      <sheetName val="9GNG운반"/>
      <sheetName val="재정비직인"/>
      <sheetName val="재정비내역"/>
      <sheetName val="지적고시내역"/>
      <sheetName val="범용개발순소요비용"/>
      <sheetName val="1.설계조건"/>
      <sheetName val="형틀공사"/>
      <sheetName val="BID"/>
      <sheetName val="설계"/>
      <sheetName val="rate"/>
      <sheetName val="가공2원도"/>
      <sheetName val="갈현동"/>
      <sheetName val="상수구조화편집부표"/>
      <sheetName val="기초자료입력"/>
      <sheetName val="기성고"/>
      <sheetName val="증감대비"/>
      <sheetName val="Baby일위대가"/>
      <sheetName val="1000 DB구축 부표"/>
      <sheetName val="관로공사"/>
      <sheetName val="을지"/>
      <sheetName val="기계경비(시간당)"/>
      <sheetName val="램머"/>
      <sheetName val="공정표"/>
      <sheetName val="설계명세서"/>
      <sheetName val="준공정산"/>
      <sheetName val="COVER"/>
      <sheetName val="공예을"/>
      <sheetName val="경비일반이윤변경"/>
      <sheetName val="재료변경"/>
      <sheetName val="data"/>
      <sheetName val="00상노임"/>
      <sheetName val="부관맨홀조서"/>
      <sheetName val="DB구축"/>
      <sheetName val="산출내역서"/>
      <sheetName val="입력변수"/>
      <sheetName val="재료비"/>
      <sheetName val="경비일반이윤"/>
      <sheetName val="노무비"/>
      <sheetName val="공사예산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설계내역서"/>
      <sheetName val="수량산출"/>
      <sheetName val="증감계수"/>
      <sheetName val="일위대가(DB)"/>
      <sheetName val="산출근거(DB)"/>
      <sheetName val="범용도입"/>
      <sheetName val="추가개발"/>
      <sheetName val="장비도입"/>
      <sheetName val="노임단가"/>
      <sheetName val="재료비단가"/>
      <sheetName val="기계경비"/>
      <sheetName val="여비단가"/>
      <sheetName val="성과심사"/>
      <sheetName val="성과심사(총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표지"/>
      <sheetName val="총괄표"/>
      <sheetName val="1년차"/>
      <sheetName val="2년차"/>
      <sheetName val="3년차"/>
      <sheetName val="세부내역(간지)"/>
      <sheetName val="범용패키지"/>
      <sheetName val="수정개발"/>
      <sheetName val="수정개발부표_범용개발순소요비용"/>
      <sheetName val="추가개발"/>
      <sheetName val="추가기능목록"/>
      <sheetName val="웹수치활용응용모듈"/>
      <sheetName val="웹수치기능목록"/>
      <sheetName val="웹수치활용장비"/>
      <sheetName val="DB총괄표"/>
      <sheetName val="DB1년차"/>
      <sheetName val="DB2년차"/>
      <sheetName val="DB3년차"/>
      <sheetName val="도면출력"/>
      <sheetName val="도면출력부표"/>
      <sheetName val="상수탐사"/>
      <sheetName val="상수탐사부표"/>
      <sheetName val="상수조사"/>
      <sheetName val="상수조사부표"/>
      <sheetName val="하수탐사"/>
      <sheetName val="하수탐사부표"/>
      <sheetName val="하수조사"/>
      <sheetName val="하수조사부표"/>
      <sheetName val="상수정위치편집"/>
      <sheetName val="상수정위치편집부표"/>
      <sheetName val="하수정위치편집"/>
      <sheetName val="하수정위치편집부표"/>
      <sheetName val="상수구조화편집"/>
      <sheetName val="상수구조화편집부표"/>
      <sheetName val="하수구조화편집"/>
      <sheetName val="하수구조화편집부표"/>
      <sheetName val="도면제작편집"/>
      <sheetName val="도면제작편집부표"/>
      <sheetName val="최종도면출력"/>
      <sheetName val="최종도면출력부표"/>
      <sheetName val="1년차성과심사"/>
      <sheetName val="1년차성과심사부표"/>
      <sheetName val="2년차성과심사"/>
      <sheetName val="2년차성과심사부표"/>
      <sheetName val="3년차성과심사"/>
      <sheetName val="3년차성과심사부표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표지"/>
      <sheetName val="총괄표"/>
      <sheetName val="1년차"/>
      <sheetName val="2년차"/>
      <sheetName val="3년차"/>
      <sheetName val="세부내역(간지)"/>
      <sheetName val="범용패키지"/>
      <sheetName val="수정개발"/>
      <sheetName val="수정개발부표_범용개발순소요비용"/>
      <sheetName val="추가개발"/>
      <sheetName val="추가기능목록"/>
      <sheetName val="웹수치활용응용모듈"/>
      <sheetName val="웹수치기능목록"/>
      <sheetName val="웹수치활용장비"/>
      <sheetName val="DB총괄표"/>
      <sheetName val="DB1년차"/>
      <sheetName val="DB2년차"/>
      <sheetName val="DB3년차"/>
      <sheetName val="도면출력"/>
      <sheetName val="도면출력부표"/>
      <sheetName val="상수탐사"/>
      <sheetName val="상수탐사부표"/>
      <sheetName val="상수조사"/>
      <sheetName val="상수조사부표"/>
      <sheetName val="하수탐사"/>
      <sheetName val="하수탐사부표"/>
      <sheetName val="하수조사"/>
      <sheetName val="하수조사부표"/>
      <sheetName val="상수정위치편집"/>
      <sheetName val="상수정위치편집부표"/>
      <sheetName val="하수정위치편집"/>
      <sheetName val="하수정위치편집부표"/>
      <sheetName val="상수구조화편집"/>
      <sheetName val="상수구조화편집부표"/>
      <sheetName val="하수구조화편집"/>
      <sheetName val="하수구조화편집부표"/>
      <sheetName val="도면제작편집"/>
      <sheetName val="도면제작편집부표"/>
      <sheetName val="최종도면출력"/>
      <sheetName val="최종도면출력부표"/>
      <sheetName val="1년차성과심사"/>
      <sheetName val="1년차성과심사부표"/>
      <sheetName val="2년차성과심사"/>
      <sheetName val="2년차성과심사부표"/>
      <sheetName val="3년차성과심사"/>
      <sheetName val="3년차성과심사부표"/>
      <sheetName val="노임단가"/>
      <sheetName val="수량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총괄표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관급"/>
      <sheetName val="기본DATA"/>
      <sheetName val="일위총괄"/>
      <sheetName val="일위대가"/>
      <sheetName val="단가산출"/>
      <sheetName val="원가계산갑지"/>
      <sheetName val="Sheet3"/>
      <sheetName val="노무비"/>
      <sheetName val="단가조사"/>
      <sheetName val="공사내역"/>
      <sheetName val="70%"/>
      <sheetName val="북제주-표지"/>
      <sheetName val="내역서변경성원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시스템개발"/>
      <sheetName val="DB구축"/>
      <sheetName val="SW"/>
      <sheetName val="프로그램 내역"/>
      <sheetName val="SW노임단가"/>
      <sheetName val="상수구조화편집부표"/>
      <sheetName val="표준단가산출양식"/>
      <sheetName val="수량산출"/>
      <sheetName val="일위대가표지"/>
      <sheetName val="국내조달(통합-1)"/>
      <sheetName val="목록"/>
      <sheetName val="터파기및재료"/>
      <sheetName val="COVER"/>
      <sheetName val="정산입력"/>
      <sheetName val="설계서"/>
      <sheetName val="입력변수"/>
      <sheetName val="공량산출서"/>
      <sheetName val="257A1"/>
      <sheetName val="단가"/>
      <sheetName val="9GNG운반"/>
      <sheetName val="재정비직인"/>
      <sheetName val="재정비내역"/>
      <sheetName val="지적고시내역"/>
      <sheetName val="기성고"/>
      <sheetName val="Baby일위대가"/>
      <sheetName val="1000 DB구축 부표"/>
      <sheetName val="가공2원도"/>
      <sheetName val="data"/>
      <sheetName val="산출근거"/>
      <sheetName val="1.설계조건"/>
      <sheetName val="48전력선로일위"/>
      <sheetName val="품셈집계표"/>
      <sheetName val="품산출서"/>
      <sheetName val="기초자료입력"/>
      <sheetName val="설계명세"/>
      <sheetName val="00상노임"/>
      <sheetName val="설계"/>
      <sheetName val="관로공사"/>
      <sheetName val="노임단가"/>
      <sheetName val="TOTAL3"/>
      <sheetName val="내역서"/>
      <sheetName val="생활지리"/>
      <sheetName val="단가조사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시스템개발"/>
      <sheetName val="DB구축"/>
      <sheetName val="SW"/>
      <sheetName val="프로그램 내역"/>
      <sheetName val="SW노임단가"/>
      <sheetName val="수량산출(총괄)"/>
      <sheetName val="산출근거"/>
      <sheetName val="입력변수"/>
      <sheetName val="상수구조화편집부표"/>
      <sheetName val="표준단가산출양식"/>
      <sheetName val="물량"/>
      <sheetName val="각종단가"/>
      <sheetName val="생활지리"/>
      <sheetName val="수량산출"/>
      <sheetName val="TOTAL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일위(전기)"/>
      <sheetName val="단가"/>
      <sheetName val="목록"/>
      <sheetName val="기계경비2"/>
      <sheetName val="직영비"/>
      <sheetName val="인건비"/>
      <sheetName val="산근"/>
      <sheetName val="기계경비1"/>
      <sheetName val="일위(발전)"/>
      <sheetName val="단가(발전)"/>
      <sheetName val="1"/>
      <sheetName val="BEND LOSS"/>
      <sheetName val="WORK"/>
      <sheetName val="터파기및재료"/>
      <sheetName val="data"/>
      <sheetName val="8.경비"/>
      <sheetName val="정부노임단가"/>
      <sheetName val="토공정보"/>
      <sheetName val="기성내역서"/>
      <sheetName val="물가대비표"/>
      <sheetName val="예산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운반(대운반)"/>
      <sheetName val="거리운임표(대운반)"/>
      <sheetName val="운반비산출(소운반)"/>
      <sheetName val="운반비산출 (대운반)"/>
      <sheetName val="9GNG운반"/>
      <sheetName val="대창(장성)"/>
      <sheetName val="단가산출"/>
      <sheetName val="집계표"/>
      <sheetName val="일위대가표"/>
      <sheetName val="단가"/>
      <sheetName val="집계"/>
      <sheetName val="257A1"/>
      <sheetName val="DB구축"/>
      <sheetName val="토목수량(공정)"/>
      <sheetName val="총집계표"/>
      <sheetName val="DATE"/>
      <sheetName val="품셈집계표"/>
      <sheetName val="자재조사표"/>
      <sheetName val="운반9"/>
      <sheetName val="70%"/>
      <sheetName val="목록"/>
      <sheetName val="상수구조화편집부표"/>
      <sheetName val="공사개요"/>
      <sheetName val="을지"/>
      <sheetName val="정산입력"/>
      <sheetName val="수량산출"/>
      <sheetName val="COVER"/>
      <sheetName val="재정비직인"/>
      <sheetName val="재정비내역"/>
      <sheetName val="지적고시내역"/>
      <sheetName val="기성고"/>
      <sheetName val="Baby일위대가"/>
      <sheetName val="1000 DB구축 부표"/>
      <sheetName val="관로공사"/>
      <sheetName val="기계경비(시간당)"/>
      <sheetName val="램머"/>
      <sheetName val="data"/>
      <sheetName val="rate"/>
      <sheetName val="설계서"/>
      <sheetName val="1.설계조건"/>
      <sheetName val="노임단가자료"/>
      <sheetName val="기준비용(가)"/>
      <sheetName val="가공2원도"/>
      <sheetName val="DISTANCE"/>
      <sheetName val="노임단가"/>
      <sheetName val="일반수량총괄집계"/>
      <sheetName val="data2"/>
      <sheetName val="내역서"/>
      <sheetName val="품산출서"/>
      <sheetName val="명일작업계획 (3)"/>
      <sheetName val="증감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지"/>
      <sheetName val="갑지"/>
      <sheetName val="지입"/>
      <sheetName val="평가서"/>
      <sheetName val="이동통고 "/>
      <sheetName val="TR보고서"/>
      <sheetName val="접지저항"/>
      <sheetName val="내역기준"/>
      <sheetName val="9GNG운반"/>
      <sheetName val="기초자료입력"/>
      <sheetName val="단가산출"/>
      <sheetName val="Baby일위대가"/>
      <sheetName val="내역"/>
      <sheetName val="bid"/>
      <sheetName val="철거산출근거"/>
      <sheetName val="기준비용(가)"/>
      <sheetName val="VXXX"/>
      <sheetName val="내역서"/>
      <sheetName val="실행철강하도"/>
      <sheetName val="직접노무"/>
      <sheetName val="1.설계조건"/>
      <sheetName val="한강운반비"/>
      <sheetName val="발안전력구"/>
      <sheetName val="대창(장성)"/>
      <sheetName val="기초코드"/>
      <sheetName val="토목수량(공정)"/>
      <sheetName val="심사물량"/>
      <sheetName val="내역종합"/>
      <sheetName val="data"/>
      <sheetName val="간접"/>
      <sheetName val="기성고"/>
      <sheetName val="DB구축"/>
      <sheetName val="상수구조화편집부표"/>
      <sheetName val="수량산출"/>
      <sheetName val="257A1"/>
      <sheetName val="재정비직인"/>
      <sheetName val="재정비내역"/>
      <sheetName val="지적고시내역"/>
      <sheetName val="1000 DB구축 부표"/>
      <sheetName val="관로공사"/>
      <sheetName val="80005"/>
      <sheetName val="설계서"/>
      <sheetName val="COVER"/>
      <sheetName val="동원인원산출서"/>
      <sheetName val="품산출서"/>
      <sheetName val="준공계"/>
      <sheetName val="변압기"/>
      <sheetName val="가공2원도"/>
      <sheetName val="2000년1차"/>
      <sheetName val="일위대가(가설)"/>
      <sheetName val="자재조사표"/>
      <sheetName val="일위대가"/>
      <sheetName val="빗물받이(910-510-410)"/>
      <sheetName val="DATE"/>
      <sheetName val="시중노임단가"/>
      <sheetName val="일반수량총괄집계"/>
      <sheetName val="코드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원가서"/>
      <sheetName val="심사물량"/>
      <sheetName val="96보완계획7.12"/>
      <sheetName val="토공집계(소계)"/>
      <sheetName val="관급자재대"/>
      <sheetName val="면벽수량"/>
      <sheetName val="흄관(보호)(1연)"/>
      <sheetName val="흄관 보호토공(1연)"/>
      <sheetName val="날개벽수량표"/>
      <sheetName val="DB구축"/>
      <sheetName val="한강운반비"/>
      <sheetName val="일위"/>
      <sheetName val="난간벽단위"/>
      <sheetName val="조명시설"/>
      <sheetName val="N賃率-職"/>
      <sheetName val="내역서"/>
      <sheetName val="일위대가(1)"/>
      <sheetName val="차액보증"/>
      <sheetName val="내역서단가산출용"/>
      <sheetName val="98수문일위"/>
      <sheetName val="사다리"/>
      <sheetName val="D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자재단가"/>
      <sheetName val="기본"/>
      <sheetName val="시중노임단가"/>
      <sheetName val="용접자료"/>
      <sheetName val="data"/>
      <sheetName val="연습"/>
      <sheetName val="여과지동"/>
      <sheetName val="기초자료"/>
      <sheetName val="대치판정"/>
      <sheetName val="김포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덕전리"/>
      <sheetName val="건축내역"/>
      <sheetName val="설계기준"/>
      <sheetName val="범례표"/>
      <sheetName val="재정비내역"/>
      <sheetName val="지적고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인력총괄"/>
      <sheetName val="세부총괄"/>
      <sheetName val="조사탐사"/>
      <sheetName val="탐사단가"/>
      <sheetName val="입력변수"/>
      <sheetName val="SW개발총괄"/>
      <sheetName val="SW개발내역"/>
      <sheetName val="직접인건비산출"/>
      <sheetName val="참고-SW생산성기준표"/>
      <sheetName val="SW개발고용인원"/>
      <sheetName val="HW"/>
      <sheetName val="SW"/>
      <sheetName val="설계서"/>
      <sheetName val="공종단가"/>
      <sheetName val="내역서"/>
      <sheetName val="자료"/>
      <sheetName val="약품공급2"/>
      <sheetName val="공사설명서"/>
      <sheetName val="공사계획서"/>
      <sheetName val="DB구축"/>
      <sheetName val="을지"/>
      <sheetName val="9GNG운반"/>
      <sheetName val="1000 DB구축 부표"/>
      <sheetName val="설계명세서"/>
      <sheetName val="기초자료입력"/>
      <sheetName val="초"/>
      <sheetName val="입찰안"/>
      <sheetName val="세부내역"/>
      <sheetName val="교통대책내역"/>
      <sheetName val="2000년1차"/>
      <sheetName val="2000전체분"/>
      <sheetName val="rate"/>
      <sheetName val="data"/>
      <sheetName val="임차비용"/>
      <sheetName val="101동"/>
      <sheetName val="단가산출"/>
      <sheetName val="토목수량(공정)"/>
      <sheetName val="대창(장성)"/>
      <sheetName val="노임단가자료"/>
      <sheetName val="상수구조화편집부표"/>
      <sheetName val="수량산출"/>
      <sheetName val="257A1"/>
      <sheetName val="재정비직인"/>
      <sheetName val="재정비내역"/>
      <sheetName val="지적고시내역"/>
      <sheetName val="기성고"/>
      <sheetName val="Baby일위대가"/>
      <sheetName val="관로공사"/>
      <sheetName val="가격산출2"/>
      <sheetName val="대가표(품셈)"/>
      <sheetName val="각종단가"/>
      <sheetName val="자재단가"/>
      <sheetName val="조명일위"/>
      <sheetName val="부총"/>
      <sheetName val="지중자재단가"/>
      <sheetName val="#REF"/>
      <sheetName val="1.설계조건"/>
      <sheetName val="집수정토공"/>
      <sheetName val="문학간접"/>
      <sheetName val="단가일람"/>
      <sheetName val="조경일람"/>
      <sheetName val="1~69"/>
      <sheetName val="조명율표"/>
      <sheetName val="현장조사"/>
      <sheetName val="심사물량"/>
      <sheetName val="준검 내역서"/>
      <sheetName val="Mc1"/>
    </sheetNames>
    <sheetDataSet>
      <sheetData sheetId="0">
        <row r="24">
          <cell r="D24">
            <v>78613</v>
          </cell>
        </row>
      </sheetData>
      <sheetData sheetId="1"/>
      <sheetData sheetId="2"/>
      <sheetData sheetId="3"/>
      <sheetData sheetId="4"/>
      <sheetData sheetId="5" refreshError="1">
        <row r="24">
          <cell r="D24">
            <v>78613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인력총괄"/>
      <sheetName val="세부총괄"/>
      <sheetName val="조사탐사"/>
      <sheetName val="탐사단가"/>
      <sheetName val="입력변수"/>
      <sheetName val="SW개발총괄"/>
      <sheetName val="SW개발내역"/>
      <sheetName val="직접인건비산출"/>
      <sheetName val="참고-SW생산성기준표"/>
      <sheetName val="SW개발고용인원"/>
      <sheetName val="HW"/>
      <sheetName val="SW"/>
      <sheetName val="sheet1"/>
      <sheetName val="#REF"/>
      <sheetName val="조명일위"/>
      <sheetName val="5지구단위"/>
      <sheetName val="입찰안"/>
      <sheetName val="산출근거"/>
      <sheetName val="노임단가"/>
      <sheetName val="가중치"/>
      <sheetName val="난이도"/>
      <sheetName val="심사물량"/>
      <sheetName val="DB구축"/>
      <sheetName val="약품공급2"/>
      <sheetName val="설계명세서"/>
      <sheetName val="예산명세서"/>
      <sheetName val="자료입력"/>
    </sheetNames>
    <sheetDataSet>
      <sheetData sheetId="0"/>
      <sheetData sheetId="1"/>
      <sheetData sheetId="2"/>
      <sheetData sheetId="3"/>
      <sheetData sheetId="4"/>
      <sheetData sheetId="5" refreshError="1">
        <row r="24">
          <cell r="D24">
            <v>78613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시계획(재정비)"/>
      <sheetName val="도시계획시설(변경)결정"/>
      <sheetName val="도시(지역)교통계획"/>
      <sheetName val="지구단위계획"/>
      <sheetName val="지형도면고시계획"/>
      <sheetName val="노임단가"/>
      <sheetName val="날개벽수량표"/>
      <sheetName val="기본DATA"/>
      <sheetName val="I一般比"/>
      <sheetName val="증감대비"/>
      <sheetName val="1.설계기준"/>
      <sheetName val="직접경비"/>
      <sheetName val="입찰안"/>
      <sheetName val="일위대가(계측기설치)"/>
      <sheetName val="ABUT수량-A1"/>
      <sheetName val="차선도색현황"/>
      <sheetName val="내역서"/>
      <sheetName val="포장복구집계"/>
      <sheetName val="N賃率-職"/>
      <sheetName val="DATE"/>
      <sheetName val="을지"/>
      <sheetName val="4공철탑검토"/>
      <sheetName val="횡배수관토공수량"/>
      <sheetName val="9GNG운반"/>
      <sheetName val="(2)"/>
      <sheetName val="피벗테이블데이터분석"/>
      <sheetName val="적용단위길이"/>
      <sheetName val="특수기호강도거푸집"/>
      <sheetName val="종배수관면벽신"/>
      <sheetName val="종배수관(신)"/>
      <sheetName val="자료입력"/>
      <sheetName val="배수공"/>
      <sheetName val="날개벽"/>
      <sheetName val="가공2원도"/>
      <sheetName val="범용개발순소요비용"/>
      <sheetName val="기계경비"/>
      <sheetName val="입력변수"/>
      <sheetName val="단가산출"/>
      <sheetName val="DB구축"/>
      <sheetName val="상수구조화편집부표"/>
      <sheetName val="설계명세서"/>
      <sheetName val="품셈(기초)"/>
      <sheetName val="통합"/>
      <sheetName val="단가"/>
      <sheetName val="개발계획수립"/>
      <sheetName val="5지구단위"/>
      <sheetName val="상수도토공집계표"/>
      <sheetName val="45,46"/>
      <sheetName val="중기사용료"/>
      <sheetName val="적용노임"/>
      <sheetName val="일반자재"/>
      <sheetName val="일위대가시트"/>
      <sheetName val="INPUT"/>
      <sheetName val="1호맨홀토공"/>
      <sheetName val="집수정"/>
      <sheetName val="표준계약서"/>
      <sheetName val="환경평가"/>
      <sheetName val="지구단위계획품셈"/>
      <sheetName val="각종양식"/>
      <sheetName val="표지"/>
      <sheetName val="DATA"/>
      <sheetName val="설계"/>
      <sheetName val="3지구단위"/>
      <sheetName val="수량산출"/>
      <sheetName val="원가계산서"/>
      <sheetName val="단가조사"/>
      <sheetName val="공사내역"/>
      <sheetName val="데리네이타현황"/>
      <sheetName val="전신환매도율"/>
      <sheetName val="경비_원본"/>
      <sheetName val="97년추정손익계산서"/>
      <sheetName val="세부내역(직접인건비)"/>
      <sheetName val="수량산출서"/>
      <sheetName val="단가입력창"/>
      <sheetName val="산출명세"/>
      <sheetName val="공량산출서"/>
      <sheetName val="Sheet1"/>
      <sheetName val="Sheet1 (2)"/>
      <sheetName val="98수문일위"/>
      <sheetName val="내역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Q9">
            <v>176713</v>
          </cell>
        </row>
        <row r="11">
          <cell r="M11">
            <v>155637</v>
          </cell>
          <cell r="Q11">
            <v>159658</v>
          </cell>
        </row>
        <row r="13">
          <cell r="M13">
            <v>124025</v>
          </cell>
          <cell r="Q13">
            <v>124903</v>
          </cell>
          <cell r="Z13">
            <v>93309</v>
          </cell>
        </row>
        <row r="15">
          <cell r="M15">
            <v>103036</v>
          </cell>
          <cell r="Q15">
            <v>101968</v>
          </cell>
          <cell r="Z15">
            <v>77131</v>
          </cell>
        </row>
        <row r="17">
          <cell r="M17">
            <v>83228</v>
          </cell>
          <cell r="Q17">
            <v>78894</v>
          </cell>
          <cell r="Z17">
            <v>59569</v>
          </cell>
        </row>
        <row r="19">
          <cell r="I19">
            <v>79018</v>
          </cell>
          <cell r="Q19">
            <v>77109</v>
          </cell>
          <cell r="Z19">
            <v>70840</v>
          </cell>
          <cell r="AD19">
            <v>86679</v>
          </cell>
          <cell r="AH19">
            <v>106782</v>
          </cell>
          <cell r="AL19">
            <v>91404</v>
          </cell>
        </row>
        <row r="21">
          <cell r="M21" t="str">
            <v xml:space="preserve"> </v>
          </cell>
          <cell r="Q21">
            <v>66126</v>
          </cell>
          <cell r="Z21">
            <v>55480</v>
          </cell>
          <cell r="AD21">
            <v>65169</v>
          </cell>
          <cell r="AH21">
            <v>82210</v>
          </cell>
          <cell r="AL21">
            <v>74874</v>
          </cell>
        </row>
        <row r="23">
          <cell r="I23">
            <v>52348</v>
          </cell>
          <cell r="Q23">
            <v>48713</v>
          </cell>
          <cell r="Z23">
            <v>44587</v>
          </cell>
          <cell r="AD23">
            <v>52677</v>
          </cell>
          <cell r="AH23">
            <v>62987</v>
          </cell>
        </row>
        <row r="25">
          <cell r="I25">
            <v>33755</v>
          </cell>
        </row>
        <row r="27">
          <cell r="Z27">
            <v>138828</v>
          </cell>
        </row>
        <row r="29">
          <cell r="Z29">
            <v>67437</v>
          </cell>
        </row>
        <row r="31">
          <cell r="Z31">
            <v>122395</v>
          </cell>
        </row>
        <row r="33">
          <cell r="Z33">
            <v>131059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갑지"/>
      <sheetName val="전체총괄표"/>
      <sheetName val="총괄표"/>
      <sheetName val="하드웨어"/>
      <sheetName val="소프트웨어"/>
      <sheetName val="개발총괄"/>
      <sheetName val="개발비산출식"/>
      <sheetName val="산출내역(도로)"/>
      <sheetName val="산출내역(상수)"/>
      <sheetName val="산출내역(하수)"/>
      <sheetName val="산출내역(공통)"/>
      <sheetName val="도면출력"/>
      <sheetName val="도면출력부표"/>
      <sheetName val="상수탐사"/>
      <sheetName val="상수탐사부표"/>
      <sheetName val="하수탐사"/>
      <sheetName val="하수탐사부표"/>
      <sheetName val="도로조사"/>
      <sheetName val="도로조사부표"/>
      <sheetName val="상수조사"/>
      <sheetName val="상수조사부표"/>
      <sheetName val="하수조사"/>
      <sheetName val="하수조사부표"/>
      <sheetName val="상수정위치"/>
      <sheetName val="상수정위치부표"/>
      <sheetName val="하수정위치"/>
      <sheetName val="하수정위치부표"/>
      <sheetName val="도로정위치"/>
      <sheetName val="도로정위치부표"/>
      <sheetName val="지형구조화편집"/>
      <sheetName val="지형구조화편집부표"/>
      <sheetName val="상수구조화편집"/>
      <sheetName val="상수구조화편집부표"/>
      <sheetName val="하수구조화편집"/>
      <sheetName val="하수구조화편집부표"/>
      <sheetName val="도로구조화편집"/>
      <sheetName val="도로구조화편집부표"/>
      <sheetName val="속성DB작성"/>
      <sheetName val="속성DB작성부표"/>
      <sheetName val="최종도면출력"/>
      <sheetName val="최종도면출력부표"/>
      <sheetName val="기준점(2급)"/>
      <sheetName val="기준점(2급)부표"/>
      <sheetName val="기준점(4급)"/>
      <sheetName val="기준점(4급)부표"/>
      <sheetName val="성과심사부표"/>
      <sheetName val="노임단가"/>
      <sheetName val="재료비단가"/>
      <sheetName val="여비규정"/>
      <sheetName val="평택시설물량"/>
      <sheetName val="총괄"/>
      <sheetName val="기계경비"/>
      <sheetName val="가공2원도"/>
      <sheetName val="입력변수"/>
      <sheetName val="골재산출"/>
      <sheetName val="주beam"/>
      <sheetName val="공종단가"/>
      <sheetName val="기초자료입력"/>
      <sheetName val="을지"/>
      <sheetName val="9GNG운반"/>
      <sheetName val="단가산출"/>
      <sheetName val="설계서"/>
      <sheetName val="DB구축"/>
      <sheetName val="수량산출"/>
      <sheetName val="257A1"/>
      <sheetName val="재정비직인"/>
      <sheetName val="재정비내역"/>
      <sheetName val="지적고시내역"/>
      <sheetName val="기성고"/>
      <sheetName val="Baby일위대가"/>
      <sheetName val="건설산출"/>
      <sheetName val="대창(장성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갑지"/>
      <sheetName val="총괄표"/>
      <sheetName val="별첨"/>
      <sheetName val="노임단가 및 기계경비"/>
      <sheetName val="재료비단가"/>
      <sheetName val="여비규정"/>
      <sheetName val="1.작업계획"/>
      <sheetName val="1_1.작업계획 설계제원"/>
      <sheetName val="2.위성영상"/>
      <sheetName val="2_1.위성영상 설계제원"/>
      <sheetName val="3.기준점측량"/>
      <sheetName val="3_1.기준점측량 설계제원"/>
      <sheetName val="4.영상처리"/>
      <sheetName val="4_1.영상처리 설계제원"/>
      <sheetName val="5.수치도화"/>
      <sheetName val="5_1.수치도화 설계제원"/>
      <sheetName val="6.지리조사"/>
      <sheetName val="6_1.지리조사 설계제원"/>
      <sheetName val="7.정위치편집"/>
      <sheetName val="7_1.정위치편집 설계제원"/>
      <sheetName val="8.도면제작편집"/>
      <sheetName val="8_1.도면제작편집 설계제원"/>
      <sheetName val="9.도면출력"/>
      <sheetName val="9.도면출력 설계제원"/>
      <sheetName val="이익"/>
      <sheetName val="#RE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DB구축비용"/>
      <sheetName val="DB산출근거"/>
      <sheetName val="개발비용"/>
      <sheetName val="개발산출근거"/>
      <sheetName val="일위대가"/>
      <sheetName val="고시단가"/>
      <sheetName val="노임단가 (2)"/>
      <sheetName val="심사물량"/>
      <sheetName val="심사계산"/>
      <sheetName val="노임단가"/>
      <sheetName val="직노"/>
      <sheetName val="환경성검토산출근거"/>
      <sheetName val="항공측량노임단가"/>
      <sheetName val="노임단가기계경비"/>
      <sheetName val="일위대가목차"/>
      <sheetName val="지급자재"/>
      <sheetName val="실행내역"/>
      <sheetName val="setup"/>
      <sheetName val="산출근거"/>
      <sheetName val="경산시기준점및좌표변환"/>
      <sheetName val="산근1(인건비)"/>
      <sheetName val="유입량"/>
      <sheetName val="단가산출(T)"/>
      <sheetName val="Sheet1 (2)"/>
      <sheetName val="200"/>
      <sheetName val="장비집계"/>
      <sheetName val="기계경비"/>
      <sheetName val="노임단가 및 기계경비"/>
      <sheetName val="상수구조화편집부표"/>
      <sheetName val="제품목록"/>
      <sheetName val="사용자입력"/>
      <sheetName val="2003상반기노임기준"/>
      <sheetName val="참조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F8">
            <v>121420</v>
          </cell>
        </row>
        <row r="14">
          <cell r="F14">
            <v>44587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수량산출"/>
      <sheetName val="설계갑지(총괄)"/>
      <sheetName val="설계서(총괄)"/>
      <sheetName val="일위대가표지"/>
      <sheetName val="일위대가"/>
      <sheetName val="산출근거표지"/>
      <sheetName val="산출근거"/>
      <sheetName val="성과심사(총괄)"/>
      <sheetName val="현지검측내역"/>
      <sheetName val="노임및재료비표지"/>
      <sheetName val="적용단가"/>
      <sheetName val="개발시스템표지"/>
      <sheetName val="범용도입"/>
      <sheetName val="①도로수정)"/>
      <sheetName val="①도로수정근거"/>
      <sheetName val="①도로수정FP"/>
      <sheetName val="②상하수수정"/>
      <sheetName val="②상하수수정근거"/>
      <sheetName val="②상하수수정FP"/>
      <sheetName val="③범용추가"/>
      <sheetName val="③범용추가근거"/>
      <sheetName val="③범용추가FP"/>
      <sheetName val="④활용시스템"/>
      <sheetName val="④활용시스템근거"/>
      <sheetName val="④활용시스템FP"/>
      <sheetName val="하드소프트"/>
      <sheetName val="HW"/>
      <sheetName val="SW"/>
      <sheetName val="범용설명"/>
      <sheetName val="범용순소요비용(전체)"/>
      <sheetName val="범용순소요비용(상_하수)"/>
      <sheetName val="입력변수"/>
      <sheetName val="고시단가"/>
      <sheetName val="200"/>
      <sheetName val="단가"/>
      <sheetName val="항공측량노임단가"/>
      <sheetName val="SLAB&quot;1&quot;"/>
    </sheetNames>
    <sheetDataSet>
      <sheetData sheetId="0" refreshError="1"/>
      <sheetData sheetId="1" refreshError="1"/>
      <sheetData sheetId="2" refreshError="1">
        <row r="6">
          <cell r="C6">
            <v>15</v>
          </cell>
        </row>
        <row r="7">
          <cell r="C7">
            <v>60</v>
          </cell>
        </row>
        <row r="8">
          <cell r="C8">
            <v>1.47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범용수정개발비"/>
      <sheetName val="범용추가기능개발비"/>
      <sheetName val="범용개발순소요비용"/>
      <sheetName val="도로범용개발비"/>
      <sheetName val="HW및SW도입"/>
      <sheetName val="노임단가 (2)"/>
      <sheetName val="공사설계서"/>
      <sheetName val="고시단가"/>
      <sheetName val="입력변수"/>
      <sheetName val="각종단가"/>
      <sheetName val="전기2005"/>
      <sheetName val="통신2005"/>
      <sheetName val="20관리비율"/>
      <sheetName val="기계경비"/>
      <sheetName val="손익분석"/>
      <sheetName val="노임단가"/>
      <sheetName val="재정비직인"/>
      <sheetName val="재정비내역"/>
      <sheetName val="지적고시내역"/>
      <sheetName val="골재산출"/>
      <sheetName val="수량산출"/>
      <sheetName val="가공2원도"/>
      <sheetName val="내역"/>
      <sheetName val="을지"/>
      <sheetName val="200"/>
      <sheetName val="램머"/>
      <sheetName val="data"/>
      <sheetName val="9GNG운반"/>
      <sheetName val="단가산출"/>
      <sheetName val="DB구축"/>
      <sheetName val="상수구조화편집부표"/>
      <sheetName val="257A1"/>
      <sheetName val="주beam"/>
      <sheetName val="개발비산출내역서(리포팅_자동생성)"/>
      <sheetName val="직종단가 (2)"/>
      <sheetName val="기초자료입력"/>
      <sheetName val="설계명세서"/>
      <sheetName val="내역서"/>
      <sheetName val="부안일위"/>
      <sheetName val="항측노임단가"/>
      <sheetName val="본사업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지"/>
      <sheetName val="갑지"/>
      <sheetName val="지입"/>
      <sheetName val="지입 (2)"/>
      <sheetName val="평가서"/>
      <sheetName val="이동통고 "/>
      <sheetName val="TR보고서"/>
      <sheetName val="접지저항"/>
      <sheetName val="토목수량(공정)"/>
      <sheetName val="가공2원도"/>
      <sheetName val="data"/>
      <sheetName val="설계명세서"/>
      <sheetName val="90765"/>
      <sheetName val="200"/>
      <sheetName val="22수량"/>
      <sheetName val="경비"/>
      <sheetName val="총괄-1"/>
      <sheetName val="단가"/>
      <sheetName val="범용개발순소요비용"/>
      <sheetName val="내역표지"/>
      <sheetName val="수량산출서"/>
      <sheetName val="인건-측정"/>
      <sheetName val="직재"/>
      <sheetName val="시중노임단가"/>
      <sheetName val="공정코드"/>
      <sheetName val="정렬"/>
      <sheetName val="토공사"/>
      <sheetName val="직접노무"/>
      <sheetName val="노임"/>
      <sheetName val="하조서"/>
      <sheetName val="내역서"/>
      <sheetName val="내역기준"/>
      <sheetName val="종단계산"/>
      <sheetName val="갑지(추정)"/>
      <sheetName val="기초자료입력"/>
      <sheetName val="기계경비"/>
      <sheetName val="공사설계서"/>
      <sheetName val="공사직종별노임"/>
      <sheetName val="노임단가"/>
      <sheetName val="고시단가"/>
      <sheetName val="입력변수"/>
      <sheetName val="9GNG운반"/>
      <sheetName val="단가산출"/>
      <sheetName val="DB구축"/>
      <sheetName val="상수구조화편집부표"/>
      <sheetName val="수량산출"/>
      <sheetName val="257A1"/>
      <sheetName val="보호"/>
      <sheetName val="골재산출"/>
      <sheetName val="1.설계설명서"/>
      <sheetName val="주beam"/>
      <sheetName val="지중자재단가"/>
      <sheetName val="4.2.1 마루높이 검토"/>
      <sheetName val="맨홀조서"/>
      <sheetName val="단가비교표_공통1"/>
      <sheetName val="도급"/>
      <sheetName val="원가계산서"/>
      <sheetName val="rate"/>
      <sheetName val="실행예산"/>
      <sheetName val="품셈TABLE"/>
      <sheetName val="내역"/>
      <sheetName val="조명율표"/>
      <sheetName val="자재일람"/>
      <sheetName val="노무"/>
      <sheetName val="합천내역"/>
      <sheetName val="기성고"/>
      <sheetName val="98수문일위"/>
      <sheetName val="기계경비(시간당)"/>
      <sheetName val="재료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산출내역서"/>
      <sheetName val="원가계산서"/>
      <sheetName val="일위대가바로가기"/>
      <sheetName val="일위대가표"/>
      <sheetName val="수량계산서 "/>
      <sheetName val="물가대비표"/>
      <sheetName val="시중노임단가"/>
      <sheetName val="도면   "/>
      <sheetName val="점검사항"/>
      <sheetName val="배움터"/>
      <sheetName val="내역서"/>
      <sheetName val="15설계GIS"/>
      <sheetName val="공사설계서"/>
      <sheetName val="설계명세서"/>
      <sheetName val="하수처리장"/>
      <sheetName val="설계예산서"/>
      <sheetName val="CCTV"/>
      <sheetName val="예산M11A"/>
      <sheetName val="가정급수관"/>
      <sheetName val="하조서"/>
      <sheetName val="견적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2">
          <cell r="B12">
            <v>86019</v>
          </cell>
        </row>
        <row r="14">
          <cell r="B14">
            <v>73094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설계설명"/>
      <sheetName val="일반시방"/>
      <sheetName val="기술시방"/>
      <sheetName val="예정공정"/>
      <sheetName val="총괄집계표"/>
      <sheetName val="산출내역서"/>
      <sheetName val="원가계산"/>
      <sheetName val="비교내역서"/>
      <sheetName val="일위집계"/>
      <sheetName val="일위대가"/>
      <sheetName val="운반중량"/>
      <sheetName val="반입자재"/>
      <sheetName val="수량계산서"/>
      <sheetName val="물가대비"/>
      <sheetName val="노임단가"/>
      <sheetName val="시중노임단가"/>
      <sheetName val="물가대비표"/>
      <sheetName val="가시설(TYPE-A)"/>
      <sheetName val="1-1평균터파기고(1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지방식개발계획(면적식)"/>
      <sheetName val="환지방식개발계획(절충식)"/>
      <sheetName val="환지방식개발계획(평가식)"/>
      <sheetName val="도시재개발계획(면적식)"/>
      <sheetName val="도시재개발계획(절충식)"/>
      <sheetName val="도시재개발계획(평가식)"/>
      <sheetName val="도시재개발계획(기본계획)"/>
      <sheetName val="Sheet1"/>
      <sheetName val="지구단위계획(제주)"/>
      <sheetName val="산업단지개발계획"/>
      <sheetName val="주택단지개발계획"/>
      <sheetName val="유통단지개발계획"/>
      <sheetName val="주거환경개선사업계획"/>
      <sheetName val="지구단위계획"/>
      <sheetName val="재해영향평가"/>
      <sheetName val="표서식"/>
      <sheetName val="노임단가"/>
      <sheetName val="표지"/>
      <sheetName val="표준품셈"/>
      <sheetName val="단가"/>
      <sheetName val="4공철탑검토"/>
      <sheetName val="일위대가(계측기설치)"/>
      <sheetName val="을지"/>
      <sheetName val="#REF"/>
      <sheetName val="품셈(개정판)"/>
      <sheetName val="범용개발순소요비용"/>
      <sheetName val="품목"/>
      <sheetName val="품셈TABLE"/>
      <sheetName val="일위대가"/>
      <sheetName val="방음벽기초(H=4m)"/>
      <sheetName val="2. 상·하수도 추가개발비"/>
      <sheetName val="수량산출"/>
      <sheetName val="각종단가"/>
      <sheetName val="입력변수"/>
      <sheetName val="총괄-1"/>
      <sheetName val="보성조서"/>
      <sheetName val="공정코드"/>
      <sheetName val="제원"/>
      <sheetName val="기계경비"/>
      <sheetName val="설직재-1"/>
      <sheetName val="가공2원도"/>
      <sheetName val="배수공"/>
      <sheetName val="설계명세서"/>
      <sheetName val="수량총괄"/>
      <sheetName val="BID"/>
      <sheetName val="내역표지"/>
      <sheetName val="종료분석"/>
      <sheetName val="SLAB&quot;1&quot;"/>
      <sheetName val="9GNG운반"/>
      <sheetName val="단가산출"/>
      <sheetName val="DB구축"/>
      <sheetName val="상수구조화편집부표"/>
      <sheetName val="토목주소"/>
      <sheetName val="프랜트면허"/>
      <sheetName val="수량산출서"/>
      <sheetName val="참조자료"/>
      <sheetName val="품셈(기초)"/>
      <sheetName val="기초자료입력"/>
      <sheetName val="guard(mac)"/>
      <sheetName val="원가&amp;하도급원가"/>
      <sheetName val="경비_원본"/>
      <sheetName val="1.수인터널"/>
      <sheetName val="경비"/>
      <sheetName val="설 계"/>
      <sheetName val="노임단가 및 각종단가"/>
      <sheetName val="setup"/>
      <sheetName val="용역단가"/>
      <sheetName val="노임"/>
      <sheetName val="고시단가"/>
      <sheetName val="배수통관(좌)"/>
      <sheetName val="설계"/>
      <sheetName val="98수문일위"/>
      <sheetName val="인트라넷시스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15">
          <cell r="T15">
            <v>100</v>
          </cell>
        </row>
      </sheetData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총괄"/>
      <sheetName val="#REF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시계획(재정비)"/>
      <sheetName val="도시계획시설(변경)결정"/>
      <sheetName val="도시(지역)교통계획"/>
      <sheetName val="지구단위계획"/>
      <sheetName val="지형도면고시계획"/>
      <sheetName val="노임단가"/>
      <sheetName val="날개벽수량표"/>
      <sheetName val="4)유동표"/>
    </sheetNames>
    <sheetDataSet>
      <sheetData sheetId="0"/>
      <sheetData sheetId="1"/>
      <sheetData sheetId="2"/>
      <sheetData sheetId="3"/>
      <sheetData sheetId="4"/>
      <sheetData sheetId="5">
        <row r="9">
          <cell r="Q9">
            <v>176713</v>
          </cell>
        </row>
        <row r="11">
          <cell r="M11">
            <v>155637</v>
          </cell>
          <cell r="Q11">
            <v>159658</v>
          </cell>
        </row>
        <row r="13">
          <cell r="M13">
            <v>124025</v>
          </cell>
          <cell r="Q13">
            <v>124903</v>
          </cell>
          <cell r="Z13">
            <v>93309</v>
          </cell>
        </row>
        <row r="15">
          <cell r="M15">
            <v>103036</v>
          </cell>
          <cell r="Q15">
            <v>101968</v>
          </cell>
          <cell r="Z15">
            <v>77131</v>
          </cell>
        </row>
        <row r="17">
          <cell r="M17">
            <v>83228</v>
          </cell>
          <cell r="Q17">
            <v>78894</v>
          </cell>
          <cell r="Z17">
            <v>59569</v>
          </cell>
        </row>
        <row r="19">
          <cell r="I19">
            <v>79018</v>
          </cell>
          <cell r="Q19">
            <v>77109</v>
          </cell>
          <cell r="Z19">
            <v>70840</v>
          </cell>
          <cell r="AD19">
            <v>86679</v>
          </cell>
          <cell r="AH19">
            <v>106782</v>
          </cell>
          <cell r="AL19">
            <v>91404</v>
          </cell>
        </row>
        <row r="21">
          <cell r="M21" t="str">
            <v xml:space="preserve"> </v>
          </cell>
          <cell r="Q21">
            <v>66126</v>
          </cell>
          <cell r="Z21">
            <v>55480</v>
          </cell>
          <cell r="AD21">
            <v>65169</v>
          </cell>
          <cell r="AH21">
            <v>82210</v>
          </cell>
          <cell r="AL21">
            <v>74874</v>
          </cell>
        </row>
        <row r="23">
          <cell r="I23">
            <v>52348</v>
          </cell>
          <cell r="Q23">
            <v>48713</v>
          </cell>
          <cell r="Z23">
            <v>44587</v>
          </cell>
          <cell r="AD23">
            <v>52677</v>
          </cell>
          <cell r="AH23">
            <v>62987</v>
          </cell>
        </row>
        <row r="25">
          <cell r="I25">
            <v>33755</v>
          </cell>
        </row>
        <row r="27">
          <cell r="Z27">
            <v>138828</v>
          </cell>
        </row>
        <row r="29">
          <cell r="Z29">
            <v>67437</v>
          </cell>
        </row>
        <row r="31">
          <cell r="Z31">
            <v>122395</v>
          </cell>
        </row>
        <row r="33">
          <cell r="Z33">
            <v>131059</v>
          </cell>
        </row>
      </sheetData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집계표"/>
      <sheetName val="내역서"/>
      <sheetName val="일위목록"/>
      <sheetName val="일위대가111"/>
      <sheetName val="단가목록"/>
      <sheetName val="단가산출1"/>
      <sheetName val="단가산출2"/>
      <sheetName val="중기목록"/>
      <sheetName val="중기기초"/>
      <sheetName val="중기재노경단가"/>
      <sheetName val="중기단가"/>
      <sheetName val="노임단가"/>
      <sheetName val="자재단가"/>
      <sheetName val="자재조서"/>
      <sheetName val="경비단가"/>
    </sheetNames>
    <sheetDataSet>
      <sheetData sheetId="0" refreshError="1"/>
      <sheetData sheetId="1" refreshError="1"/>
      <sheetData sheetId="2" refreshError="1"/>
      <sheetData sheetId="3">
        <row r="22">
          <cell r="A22" t="str">
            <v>No.20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showZeros="0" view="pageBreakPreview" workbookViewId="0">
      <selection activeCell="M19" sqref="M19"/>
    </sheetView>
  </sheetViews>
  <sheetFormatPr defaultRowHeight="22.15" customHeight="1"/>
  <cols>
    <col min="1" max="1" width="4.88671875" style="6" customWidth="1"/>
    <col min="2" max="2" width="15.88671875" style="6" customWidth="1"/>
    <col min="3" max="3" width="11.77734375" style="6" customWidth="1"/>
    <col min="4" max="4" width="3.77734375" style="6" customWidth="1"/>
    <col min="5" max="5" width="4.109375" style="6" customWidth="1"/>
    <col min="6" max="9" width="8.33203125" style="6" customWidth="1"/>
    <col min="10" max="10" width="9" style="6" customWidth="1"/>
    <col min="11" max="16384" width="8.88671875" style="6"/>
  </cols>
  <sheetData>
    <row r="1" spans="1:15" ht="21.95" customHeight="1">
      <c r="A1" s="5" t="s">
        <v>102</v>
      </c>
      <c r="B1" s="5"/>
    </row>
    <row r="2" spans="1:15" ht="21.95" customHeight="1">
      <c r="A2" s="520" t="s">
        <v>95</v>
      </c>
      <c r="B2" s="521"/>
      <c r="C2" s="7" t="s">
        <v>96</v>
      </c>
      <c r="D2" s="7" t="s">
        <v>191</v>
      </c>
      <c r="E2" s="7" t="s">
        <v>192</v>
      </c>
      <c r="F2" s="7" t="s">
        <v>100</v>
      </c>
      <c r="G2" s="7" t="s">
        <v>97</v>
      </c>
      <c r="H2" s="7" t="s">
        <v>98</v>
      </c>
      <c r="I2" s="7" t="s">
        <v>99</v>
      </c>
      <c r="J2" s="7" t="s">
        <v>101</v>
      </c>
    </row>
    <row r="3" spans="1:15" s="35" customFormat="1" ht="21.95" customHeight="1">
      <c r="A3" s="39" t="s">
        <v>111</v>
      </c>
      <c r="B3" s="33" t="s">
        <v>187</v>
      </c>
      <c r="C3" s="37" t="s">
        <v>88</v>
      </c>
      <c r="D3" s="38">
        <v>1</v>
      </c>
      <c r="E3" s="37" t="s">
        <v>37</v>
      </c>
      <c r="F3" s="40" t="e">
        <f t="shared" ref="F3:F20" si="0">SUM(G3:I3)</f>
        <v>#REF!</v>
      </c>
      <c r="G3" s="40" t="e">
        <f>일위대가!I6</f>
        <v>#REF!</v>
      </c>
      <c r="H3" s="40" t="e">
        <f>일위대가!K6</f>
        <v>#REF!</v>
      </c>
      <c r="I3" s="40" t="e">
        <f>일위대가!M6</f>
        <v>#REF!</v>
      </c>
      <c r="J3" s="37" t="s">
        <v>176</v>
      </c>
      <c r="L3" s="36">
        <v>156215</v>
      </c>
      <c r="M3" s="36">
        <v>28687</v>
      </c>
      <c r="N3" s="36">
        <v>103687</v>
      </c>
      <c r="O3" s="36">
        <v>23841</v>
      </c>
    </row>
    <row r="4" spans="1:15" s="35" customFormat="1" ht="21.95" customHeight="1">
      <c r="A4" s="39" t="s">
        <v>30</v>
      </c>
      <c r="B4" s="33" t="s">
        <v>188</v>
      </c>
      <c r="C4" s="37" t="s">
        <v>88</v>
      </c>
      <c r="D4" s="38">
        <v>1</v>
      </c>
      <c r="E4" s="37" t="s">
        <v>36</v>
      </c>
      <c r="F4" s="40" t="e">
        <f t="shared" si="0"/>
        <v>#REF!</v>
      </c>
      <c r="G4" s="40" t="e">
        <f>일위대가!I11</f>
        <v>#REF!</v>
      </c>
      <c r="H4" s="40" t="e">
        <f>일위대가!K11</f>
        <v>#REF!</v>
      </c>
      <c r="I4" s="40" t="e">
        <f>일위대가!M11</f>
        <v>#REF!</v>
      </c>
      <c r="J4" s="37" t="s">
        <v>177</v>
      </c>
      <c r="L4" s="36">
        <v>18902</v>
      </c>
      <c r="M4" s="36">
        <v>6208</v>
      </c>
      <c r="N4" s="36">
        <v>9462</v>
      </c>
      <c r="O4" s="36">
        <v>3232</v>
      </c>
    </row>
    <row r="5" spans="1:15" s="35" customFormat="1" ht="21.95" customHeight="1">
      <c r="A5" s="39" t="s">
        <v>31</v>
      </c>
      <c r="B5" s="33" t="s">
        <v>189</v>
      </c>
      <c r="C5" s="37" t="s">
        <v>38</v>
      </c>
      <c r="D5" s="38">
        <v>1</v>
      </c>
      <c r="E5" s="37" t="s">
        <v>36</v>
      </c>
      <c r="F5" s="40" t="e">
        <f t="shared" si="0"/>
        <v>#REF!</v>
      </c>
      <c r="G5" s="40" t="e">
        <f>일위대가!I15</f>
        <v>#REF!</v>
      </c>
      <c r="H5" s="40" t="e">
        <f>일위대가!K15</f>
        <v>#REF!</v>
      </c>
      <c r="I5" s="40" t="e">
        <f>일위대가!M15</f>
        <v>#REF!</v>
      </c>
      <c r="J5" s="37" t="s">
        <v>178</v>
      </c>
      <c r="L5" s="36">
        <v>6090</v>
      </c>
      <c r="M5" s="36">
        <v>480</v>
      </c>
      <c r="N5" s="36">
        <v>3537</v>
      </c>
      <c r="O5" s="36">
        <v>2073</v>
      </c>
    </row>
    <row r="6" spans="1:15" ht="21.95" customHeight="1">
      <c r="A6" s="39" t="s">
        <v>32</v>
      </c>
      <c r="B6" s="33" t="s">
        <v>93</v>
      </c>
      <c r="C6" s="37" t="s">
        <v>179</v>
      </c>
      <c r="D6" s="38">
        <v>1</v>
      </c>
      <c r="E6" s="37" t="s">
        <v>28</v>
      </c>
      <c r="F6" s="40" t="e">
        <f t="shared" si="0"/>
        <v>#REF!</v>
      </c>
      <c r="G6" s="40" t="e">
        <f>일위대가!I22</f>
        <v>#REF!</v>
      </c>
      <c r="H6" s="40" t="e">
        <f>일위대가!K22</f>
        <v>#REF!</v>
      </c>
      <c r="I6" s="40" t="e">
        <f>일위대가!M22</f>
        <v>#REF!</v>
      </c>
      <c r="J6" s="37" t="s">
        <v>180</v>
      </c>
      <c r="L6" s="29">
        <v>186045</v>
      </c>
      <c r="M6" s="29">
        <v>107560</v>
      </c>
      <c r="N6" s="29">
        <v>68965</v>
      </c>
      <c r="O6" s="29">
        <v>9520</v>
      </c>
    </row>
    <row r="7" spans="1:15" ht="21.95" customHeight="1">
      <c r="A7" s="39" t="s">
        <v>33</v>
      </c>
      <c r="B7" s="33" t="s">
        <v>92</v>
      </c>
      <c r="C7" s="37" t="s">
        <v>181</v>
      </c>
      <c r="D7" s="38">
        <v>1</v>
      </c>
      <c r="E7" s="37" t="s">
        <v>175</v>
      </c>
      <c r="F7" s="40" t="e">
        <f t="shared" si="0"/>
        <v>#REF!</v>
      </c>
      <c r="G7" s="40" t="e">
        <f>일위대가!I35</f>
        <v>#REF!</v>
      </c>
      <c r="H7" s="40" t="e">
        <f>일위대가!K35</f>
        <v>#REF!</v>
      </c>
      <c r="I7" s="40" t="e">
        <f>일위대가!M35</f>
        <v>#REF!</v>
      </c>
      <c r="J7" s="37" t="s">
        <v>182</v>
      </c>
      <c r="L7" s="29">
        <v>1073939</v>
      </c>
      <c r="M7" s="29">
        <v>696400</v>
      </c>
      <c r="N7" s="29">
        <v>377539</v>
      </c>
      <c r="O7" s="29" t="s">
        <v>190</v>
      </c>
    </row>
    <row r="8" spans="1:15" ht="21.95" customHeight="1">
      <c r="A8" s="39" t="s">
        <v>34</v>
      </c>
      <c r="B8" s="33" t="s">
        <v>92</v>
      </c>
      <c r="C8" s="37" t="s">
        <v>183</v>
      </c>
      <c r="D8" s="38">
        <v>1</v>
      </c>
      <c r="E8" s="37" t="s">
        <v>175</v>
      </c>
      <c r="F8" s="40" t="e">
        <f t="shared" si="0"/>
        <v>#REF!</v>
      </c>
      <c r="G8" s="40" t="e">
        <f>일위대가!I46</f>
        <v>#REF!</v>
      </c>
      <c r="H8" s="40" t="e">
        <f>일위대가!K46</f>
        <v>#REF!</v>
      </c>
      <c r="I8" s="40" t="e">
        <f>일위대가!M46</f>
        <v>#REF!</v>
      </c>
      <c r="J8" s="37" t="s">
        <v>184</v>
      </c>
      <c r="L8" s="29">
        <v>1267859</v>
      </c>
      <c r="M8" s="29">
        <v>694000</v>
      </c>
      <c r="N8" s="29">
        <v>566309</v>
      </c>
      <c r="O8" s="29">
        <v>7550</v>
      </c>
    </row>
    <row r="9" spans="1:15" ht="21.95" customHeight="1">
      <c r="A9" s="39" t="s">
        <v>35</v>
      </c>
      <c r="B9" s="33" t="s">
        <v>94</v>
      </c>
      <c r="C9" s="37" t="s">
        <v>185</v>
      </c>
      <c r="D9" s="38">
        <v>1</v>
      </c>
      <c r="E9" s="37" t="s">
        <v>29</v>
      </c>
      <c r="F9" s="40" t="e">
        <f t="shared" si="0"/>
        <v>#REF!</v>
      </c>
      <c r="G9" s="40" t="e">
        <f>일위대가!I61</f>
        <v>#REF!</v>
      </c>
      <c r="H9" s="40" t="e">
        <f>일위대가!K61</f>
        <v>#REF!</v>
      </c>
      <c r="I9" s="40">
        <f>일위대가!M61</f>
        <v>0</v>
      </c>
      <c r="J9" s="37" t="s">
        <v>186</v>
      </c>
      <c r="L9" s="29">
        <v>48191</v>
      </c>
      <c r="M9" s="29">
        <v>17755</v>
      </c>
      <c r="N9" s="29">
        <v>30436</v>
      </c>
      <c r="O9" s="29" t="s">
        <v>190</v>
      </c>
    </row>
    <row r="10" spans="1:15" ht="21.95" customHeight="1">
      <c r="A10" s="39" t="s">
        <v>118</v>
      </c>
      <c r="B10" s="41" t="s">
        <v>61</v>
      </c>
      <c r="C10" s="34" t="s">
        <v>62</v>
      </c>
      <c r="D10" s="38">
        <v>1</v>
      </c>
      <c r="E10" s="37" t="s">
        <v>65</v>
      </c>
      <c r="F10" s="40" t="e">
        <f t="shared" si="0"/>
        <v>#REF!</v>
      </c>
      <c r="G10" s="40" t="e">
        <f>일위대가!I67</f>
        <v>#REF!</v>
      </c>
      <c r="H10" s="40" t="e">
        <f>일위대가!K67</f>
        <v>#REF!</v>
      </c>
      <c r="I10" s="40" t="e">
        <f>일위대가!M67</f>
        <v>#REF!</v>
      </c>
      <c r="J10" s="34"/>
    </row>
    <row r="11" spans="1:15" ht="21.95" customHeight="1">
      <c r="A11" s="39" t="s">
        <v>51</v>
      </c>
      <c r="B11" s="41" t="s">
        <v>61</v>
      </c>
      <c r="C11" s="34" t="s">
        <v>63</v>
      </c>
      <c r="D11" s="38">
        <v>1</v>
      </c>
      <c r="E11" s="37" t="s">
        <v>65</v>
      </c>
      <c r="F11" s="40" t="e">
        <f t="shared" si="0"/>
        <v>#REF!</v>
      </c>
      <c r="G11" s="40" t="e">
        <f>일위대가!I74</f>
        <v>#REF!</v>
      </c>
      <c r="H11" s="40" t="e">
        <f>일위대가!K74</f>
        <v>#REF!</v>
      </c>
      <c r="I11" s="40" t="e">
        <f>일위대가!M74</f>
        <v>#REF!</v>
      </c>
      <c r="J11" s="34"/>
    </row>
    <row r="12" spans="1:15" ht="21.95" customHeight="1">
      <c r="A12" s="39" t="s">
        <v>52</v>
      </c>
      <c r="B12" s="41" t="s">
        <v>61</v>
      </c>
      <c r="C12" s="34" t="s">
        <v>64</v>
      </c>
      <c r="D12" s="38">
        <v>1</v>
      </c>
      <c r="E12" s="37" t="s">
        <v>65</v>
      </c>
      <c r="F12" s="40" t="e">
        <f t="shared" si="0"/>
        <v>#REF!</v>
      </c>
      <c r="G12" s="40" t="e">
        <f>일위대가!I80</f>
        <v>#REF!</v>
      </c>
      <c r="H12" s="40" t="e">
        <f>일위대가!K80</f>
        <v>#REF!</v>
      </c>
      <c r="I12" s="40" t="e">
        <f>일위대가!M80</f>
        <v>#REF!</v>
      </c>
      <c r="J12" s="34"/>
    </row>
    <row r="13" spans="1:15" ht="21.95" customHeight="1">
      <c r="A13" s="39" t="s">
        <v>53</v>
      </c>
      <c r="B13" s="41" t="s">
        <v>70</v>
      </c>
      <c r="C13" s="34" t="s">
        <v>62</v>
      </c>
      <c r="D13" s="38">
        <v>1</v>
      </c>
      <c r="E13" s="37" t="s">
        <v>65</v>
      </c>
      <c r="F13" s="40" t="e">
        <f t="shared" si="0"/>
        <v>#REF!</v>
      </c>
      <c r="G13" s="40" t="e">
        <f>일위대가!I86</f>
        <v>#REF!</v>
      </c>
      <c r="H13" s="40" t="e">
        <f>일위대가!K86</f>
        <v>#REF!</v>
      </c>
      <c r="I13" s="40" t="e">
        <f>일위대가!M86</f>
        <v>#REF!</v>
      </c>
      <c r="J13" s="34"/>
    </row>
    <row r="14" spans="1:15" ht="21.95" customHeight="1">
      <c r="A14" s="39" t="s">
        <v>54</v>
      </c>
      <c r="B14" s="41" t="s">
        <v>70</v>
      </c>
      <c r="C14" s="34" t="s">
        <v>63</v>
      </c>
      <c r="D14" s="38">
        <v>1</v>
      </c>
      <c r="E14" s="37" t="s">
        <v>65</v>
      </c>
      <c r="F14" s="40" t="e">
        <f t="shared" si="0"/>
        <v>#REF!</v>
      </c>
      <c r="G14" s="40" t="e">
        <f>일위대가!I92</f>
        <v>#REF!</v>
      </c>
      <c r="H14" s="40" t="e">
        <f>일위대가!K92</f>
        <v>#REF!</v>
      </c>
      <c r="I14" s="40" t="e">
        <f>일위대가!M92</f>
        <v>#REF!</v>
      </c>
      <c r="J14" s="34"/>
    </row>
    <row r="15" spans="1:15" ht="21.95" customHeight="1">
      <c r="A15" s="39" t="s">
        <v>55</v>
      </c>
      <c r="B15" s="41" t="s">
        <v>70</v>
      </c>
      <c r="C15" s="34" t="s">
        <v>64</v>
      </c>
      <c r="D15" s="38">
        <v>1</v>
      </c>
      <c r="E15" s="37" t="s">
        <v>65</v>
      </c>
      <c r="F15" s="40" t="e">
        <f t="shared" si="0"/>
        <v>#REF!</v>
      </c>
      <c r="G15" s="40" t="e">
        <f>일위대가!I99</f>
        <v>#REF!</v>
      </c>
      <c r="H15" s="40" t="e">
        <f>일위대가!K99</f>
        <v>#REF!</v>
      </c>
      <c r="I15" s="40" t="e">
        <f>일위대가!M99</f>
        <v>#REF!</v>
      </c>
      <c r="J15" s="34"/>
    </row>
    <row r="16" spans="1:15" ht="21.95" customHeight="1">
      <c r="A16" s="39" t="s">
        <v>66</v>
      </c>
      <c r="B16" s="41" t="s">
        <v>71</v>
      </c>
      <c r="C16" s="34"/>
      <c r="D16" s="38">
        <v>1</v>
      </c>
      <c r="E16" s="37" t="s">
        <v>65</v>
      </c>
      <c r="F16" s="40" t="e">
        <f t="shared" si="0"/>
        <v>#REF!</v>
      </c>
      <c r="G16" s="40" t="e">
        <f>일위대가!I105</f>
        <v>#REF!</v>
      </c>
      <c r="H16" s="40" t="e">
        <f>일위대가!K105</f>
        <v>#REF!</v>
      </c>
      <c r="I16" s="40">
        <f>일위대가!M105</f>
        <v>0</v>
      </c>
      <c r="J16" s="34"/>
    </row>
    <row r="17" spans="1:10" ht="21.95" customHeight="1">
      <c r="A17" s="39" t="s">
        <v>67</v>
      </c>
      <c r="B17" s="41" t="s">
        <v>74</v>
      </c>
      <c r="C17" s="34" t="s">
        <v>75</v>
      </c>
      <c r="D17" s="38">
        <v>1</v>
      </c>
      <c r="E17" s="37" t="s">
        <v>82</v>
      </c>
      <c r="F17" s="40" t="e">
        <f t="shared" si="0"/>
        <v>#REF!</v>
      </c>
      <c r="G17" s="40" t="e">
        <f>일위대가!I112</f>
        <v>#REF!</v>
      </c>
      <c r="H17" s="40" t="e">
        <f>일위대가!K112</f>
        <v>#REF!</v>
      </c>
      <c r="I17" s="40" t="e">
        <f>일위대가!M112</f>
        <v>#REF!</v>
      </c>
      <c r="J17" s="34"/>
    </row>
    <row r="18" spans="1:10" ht="21.95" customHeight="1">
      <c r="A18" s="39" t="s">
        <v>68</v>
      </c>
      <c r="B18" s="41" t="s">
        <v>74</v>
      </c>
      <c r="C18" s="34" t="s">
        <v>76</v>
      </c>
      <c r="D18" s="38">
        <v>1</v>
      </c>
      <c r="E18" s="37" t="s">
        <v>82</v>
      </c>
      <c r="F18" s="40" t="e">
        <f t="shared" si="0"/>
        <v>#REF!</v>
      </c>
      <c r="G18" s="40" t="e">
        <f>일위대가!I119</f>
        <v>#REF!</v>
      </c>
      <c r="H18" s="40" t="e">
        <f>일위대가!K119</f>
        <v>#REF!</v>
      </c>
      <c r="I18" s="40" t="e">
        <f>일위대가!M119</f>
        <v>#REF!</v>
      </c>
      <c r="J18" s="34"/>
    </row>
    <row r="19" spans="1:10" ht="21.95" customHeight="1">
      <c r="A19" s="39" t="s">
        <v>69</v>
      </c>
      <c r="B19" s="41" t="s">
        <v>74</v>
      </c>
      <c r="C19" s="34" t="s">
        <v>77</v>
      </c>
      <c r="D19" s="38">
        <v>1</v>
      </c>
      <c r="E19" s="37" t="s">
        <v>82</v>
      </c>
      <c r="F19" s="40" t="e">
        <f t="shared" si="0"/>
        <v>#REF!</v>
      </c>
      <c r="G19" s="40" t="e">
        <f>일위대가!I129</f>
        <v>#REF!</v>
      </c>
      <c r="H19" s="40" t="e">
        <f>일위대가!K129</f>
        <v>#REF!</v>
      </c>
      <c r="I19" s="40" t="e">
        <f>일위대가!M129</f>
        <v>#REF!</v>
      </c>
      <c r="J19" s="34"/>
    </row>
    <row r="20" spans="1:10" ht="21.95" customHeight="1">
      <c r="A20" s="39" t="s">
        <v>25</v>
      </c>
      <c r="B20" s="41" t="s">
        <v>26</v>
      </c>
      <c r="C20" s="34"/>
      <c r="D20" s="34">
        <v>1</v>
      </c>
      <c r="E20" s="34" t="s">
        <v>27</v>
      </c>
      <c r="F20" s="40" t="e">
        <f t="shared" si="0"/>
        <v>#REF!</v>
      </c>
      <c r="G20" s="40" t="e">
        <f>일위대가2!I15</f>
        <v>#REF!</v>
      </c>
      <c r="H20" s="40" t="e">
        <f>일위대가2!K15</f>
        <v>#REF!</v>
      </c>
      <c r="I20" s="40" t="e">
        <f>일위대가2!M15</f>
        <v>#REF!</v>
      </c>
      <c r="J20" s="34"/>
    </row>
    <row r="21" spans="1:10" ht="21.95" customHeight="1"/>
    <row r="22" spans="1:10" ht="21.95" customHeight="1"/>
    <row r="23" spans="1:10" ht="21.95" customHeight="1"/>
    <row r="24" spans="1:10" ht="21.95" customHeight="1"/>
    <row r="25" spans="1:10" ht="21.95" customHeight="1"/>
    <row r="26" spans="1:10" ht="21.95" customHeight="1"/>
    <row r="27" spans="1:10" ht="21.95" customHeight="1"/>
    <row r="28" spans="1:10" ht="21.95" customHeight="1"/>
    <row r="29" spans="1:10" ht="21.95" customHeight="1"/>
    <row r="30" spans="1:10" ht="21.95" customHeight="1"/>
    <row r="31" spans="1:10" ht="21.95" customHeight="1"/>
    <row r="32" spans="1:10" ht="21.95" customHeight="1"/>
    <row r="33" ht="21.95" customHeight="1"/>
    <row r="34" ht="21.95" customHeight="1"/>
    <row r="35" ht="21.95" customHeight="1"/>
    <row r="36" ht="21.95" customHeight="1"/>
  </sheetData>
  <mergeCells count="1">
    <mergeCell ref="A2:B2"/>
  </mergeCells>
  <phoneticPr fontId="2" type="noConversion"/>
  <printOptions horizontalCentered="1"/>
  <pageMargins left="0.39370078740157483" right="0.39370078740157483" top="0.39370078740157483" bottom="0" header="0.39370078740157483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6B36-82D4-4CE2-B48F-6DDD90986F5D}">
  <dimension ref="A1:P36"/>
  <sheetViews>
    <sheetView view="pageBreakPreview" zoomScaleNormal="100" zoomScaleSheetLayoutView="100" workbookViewId="0">
      <selection activeCell="J9" sqref="J9:K10"/>
    </sheetView>
  </sheetViews>
  <sheetFormatPr defaultRowHeight="13.5"/>
  <cols>
    <col min="2" max="2" width="3.21875" customWidth="1"/>
    <col min="6" max="6" width="2.5546875" bestFit="1" customWidth="1"/>
    <col min="7" max="7" width="7.88671875" bestFit="1" customWidth="1"/>
    <col min="8" max="8" width="3" bestFit="1" customWidth="1"/>
    <col min="9" max="9" width="10.44140625" bestFit="1" customWidth="1"/>
    <col min="13" max="13" width="2.5546875" bestFit="1" customWidth="1"/>
    <col min="15" max="15" width="3" bestFit="1" customWidth="1"/>
  </cols>
  <sheetData>
    <row r="1" spans="1:16" ht="22.5" customHeight="1">
      <c r="A1" s="646" t="s">
        <v>647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</row>
    <row r="2" spans="1:16" ht="17.25" thickBot="1">
      <c r="A2" s="195" t="s">
        <v>648</v>
      </c>
      <c r="B2" s="195"/>
      <c r="C2" s="195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  <c r="P2" s="197" t="s">
        <v>390</v>
      </c>
    </row>
    <row r="3" spans="1:16" ht="16.5">
      <c r="A3" s="647" t="s">
        <v>649</v>
      </c>
      <c r="B3" s="648"/>
      <c r="C3" s="649"/>
      <c r="D3" s="650" t="s">
        <v>650</v>
      </c>
      <c r="E3" s="648"/>
      <c r="F3" s="648"/>
      <c r="G3" s="648"/>
      <c r="H3" s="649"/>
      <c r="I3" s="198" t="s">
        <v>651</v>
      </c>
      <c r="J3" s="199" t="s">
        <v>652</v>
      </c>
      <c r="K3" s="199" t="s">
        <v>653</v>
      </c>
      <c r="L3" s="199" t="s">
        <v>654</v>
      </c>
      <c r="M3" s="650" t="s">
        <v>655</v>
      </c>
      <c r="N3" s="648"/>
      <c r="O3" s="649"/>
      <c r="P3" s="200" t="s">
        <v>41</v>
      </c>
    </row>
    <row r="4" spans="1:16" ht="16.5">
      <c r="A4" s="201" t="s">
        <v>656</v>
      </c>
      <c r="B4" s="202"/>
      <c r="C4" s="203"/>
      <c r="D4" s="204" t="s">
        <v>657</v>
      </c>
      <c r="E4" s="205"/>
      <c r="F4" s="205"/>
      <c r="G4" s="205"/>
      <c r="H4" s="206"/>
      <c r="I4" s="207">
        <v>0.9</v>
      </c>
      <c r="J4" s="207">
        <v>0.1</v>
      </c>
      <c r="K4" s="208">
        <v>5</v>
      </c>
      <c r="L4" s="208">
        <v>278</v>
      </c>
      <c r="M4" s="651">
        <v>365</v>
      </c>
      <c r="N4" s="652"/>
      <c r="O4" s="653"/>
      <c r="P4" s="209"/>
    </row>
    <row r="5" spans="1:16" ht="16.5">
      <c r="A5" s="201" t="s">
        <v>658</v>
      </c>
      <c r="B5" s="202"/>
      <c r="C5" s="203"/>
      <c r="D5" s="204" t="s">
        <v>659</v>
      </c>
      <c r="E5" s="205"/>
      <c r="F5" s="205"/>
      <c r="G5" s="205"/>
      <c r="H5" s="206"/>
      <c r="I5" s="207">
        <v>0.9</v>
      </c>
      <c r="J5" s="207">
        <v>0.1</v>
      </c>
      <c r="K5" s="208">
        <v>5</v>
      </c>
      <c r="L5" s="208">
        <v>278</v>
      </c>
      <c r="M5" s="651">
        <v>365</v>
      </c>
      <c r="N5" s="652"/>
      <c r="O5" s="653"/>
      <c r="P5" s="209"/>
    </row>
    <row r="6" spans="1:16" ht="16.5">
      <c r="A6" s="201" t="s">
        <v>368</v>
      </c>
      <c r="B6" s="202"/>
      <c r="C6" s="203"/>
      <c r="D6" s="204" t="s">
        <v>659</v>
      </c>
      <c r="E6" s="205"/>
      <c r="F6" s="205"/>
      <c r="G6" s="205"/>
      <c r="H6" s="206"/>
      <c r="I6" s="207">
        <v>0.9</v>
      </c>
      <c r="J6" s="207">
        <v>0.1</v>
      </c>
      <c r="K6" s="208">
        <v>5</v>
      </c>
      <c r="L6" s="208">
        <v>278</v>
      </c>
      <c r="M6" s="651">
        <v>365</v>
      </c>
      <c r="N6" s="652"/>
      <c r="O6" s="653"/>
      <c r="P6" s="209"/>
    </row>
    <row r="7" spans="1:16" ht="17.25" thickBot="1">
      <c r="A7" s="210" t="s">
        <v>660</v>
      </c>
      <c r="B7" s="211"/>
      <c r="C7" s="212"/>
      <c r="D7" s="213" t="s">
        <v>661</v>
      </c>
      <c r="E7" s="214"/>
      <c r="F7" s="214"/>
      <c r="G7" s="214"/>
      <c r="H7" s="215"/>
      <c r="I7" s="216">
        <v>0.9</v>
      </c>
      <c r="J7" s="216">
        <v>0.1</v>
      </c>
      <c r="K7" s="217">
        <v>5</v>
      </c>
      <c r="L7" s="217">
        <v>278</v>
      </c>
      <c r="M7" s="657">
        <v>365</v>
      </c>
      <c r="N7" s="658"/>
      <c r="O7" s="659"/>
      <c r="P7" s="218"/>
    </row>
    <row r="8" spans="1:16" ht="16.5">
      <c r="A8" s="196"/>
      <c r="B8" s="196"/>
      <c r="C8" s="196"/>
      <c r="D8" s="196"/>
      <c r="E8" s="196"/>
      <c r="F8" s="196"/>
      <c r="G8" s="196"/>
      <c r="H8" s="196"/>
      <c r="I8" s="219"/>
      <c r="J8" s="219"/>
      <c r="K8" s="219"/>
      <c r="L8" s="219"/>
      <c r="M8" s="219"/>
      <c r="N8" s="196"/>
      <c r="O8" s="196"/>
      <c r="P8" s="196"/>
    </row>
    <row r="9" spans="1:16" ht="17.25" thickBot="1">
      <c r="A9" s="220"/>
      <c r="B9" s="220"/>
      <c r="C9" s="660" t="s">
        <v>662</v>
      </c>
      <c r="D9" s="660"/>
      <c r="E9" s="661" t="s">
        <v>663</v>
      </c>
      <c r="F9" s="661"/>
      <c r="G9" s="661"/>
      <c r="H9" s="661"/>
      <c r="I9" s="196"/>
      <c r="J9" s="660" t="s">
        <v>664</v>
      </c>
      <c r="K9" s="660"/>
      <c r="L9" s="661" t="s">
        <v>665</v>
      </c>
      <c r="M9" s="661"/>
      <c r="N9" s="661"/>
      <c r="O9" s="661"/>
      <c r="P9" s="196"/>
    </row>
    <row r="10" spans="1:16" ht="16.5">
      <c r="A10" s="220"/>
      <c r="B10" s="220"/>
      <c r="C10" s="660"/>
      <c r="D10" s="660"/>
      <c r="E10" s="662" t="s">
        <v>666</v>
      </c>
      <c r="F10" s="662"/>
      <c r="G10" s="662"/>
      <c r="H10" s="662"/>
      <c r="I10" s="196"/>
      <c r="J10" s="660"/>
      <c r="K10" s="660"/>
      <c r="L10" s="662" t="s">
        <v>667</v>
      </c>
      <c r="M10" s="662"/>
      <c r="N10" s="662"/>
      <c r="O10" s="662"/>
      <c r="P10" s="196"/>
    </row>
    <row r="11" spans="1:16" ht="16.5">
      <c r="A11" s="221"/>
      <c r="B11" s="221"/>
      <c r="C11" s="221"/>
      <c r="D11" s="221"/>
      <c r="E11" s="196"/>
      <c r="F11" s="196"/>
      <c r="G11" s="196"/>
      <c r="H11" s="196"/>
      <c r="I11" s="222"/>
      <c r="J11" s="222"/>
      <c r="K11" s="220"/>
      <c r="L11" s="220"/>
      <c r="M11" s="220"/>
      <c r="N11" s="220"/>
      <c r="O11" s="220"/>
      <c r="P11" s="220"/>
    </row>
    <row r="12" spans="1:16" ht="17.25" thickBot="1">
      <c r="A12" s="195" t="s">
        <v>668</v>
      </c>
      <c r="B12" s="195"/>
      <c r="C12" s="195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7"/>
      <c r="O12" s="197"/>
      <c r="P12" s="197" t="s">
        <v>390</v>
      </c>
    </row>
    <row r="13" spans="1:16" ht="16.5">
      <c r="A13" s="663" t="s">
        <v>669</v>
      </c>
      <c r="B13" s="664"/>
      <c r="C13" s="665"/>
      <c r="D13" s="669" t="s">
        <v>670</v>
      </c>
      <c r="E13" s="664"/>
      <c r="F13" s="664"/>
      <c r="G13" s="664"/>
      <c r="H13" s="665"/>
      <c r="I13" s="671" t="s">
        <v>671</v>
      </c>
      <c r="J13" s="650" t="s">
        <v>672</v>
      </c>
      <c r="K13" s="648"/>
      <c r="L13" s="649"/>
      <c r="M13" s="669" t="s">
        <v>673</v>
      </c>
      <c r="N13" s="664"/>
      <c r="O13" s="664"/>
      <c r="P13" s="673"/>
    </row>
    <row r="14" spans="1:16" ht="16.5">
      <c r="A14" s="666"/>
      <c r="B14" s="667"/>
      <c r="C14" s="668"/>
      <c r="D14" s="670"/>
      <c r="E14" s="667"/>
      <c r="F14" s="667"/>
      <c r="G14" s="667"/>
      <c r="H14" s="668"/>
      <c r="I14" s="672"/>
      <c r="J14" s="223" t="s">
        <v>674</v>
      </c>
      <c r="K14" s="223" t="s">
        <v>675</v>
      </c>
      <c r="L14" s="223" t="s">
        <v>676</v>
      </c>
      <c r="M14" s="670"/>
      <c r="N14" s="667"/>
      <c r="O14" s="667"/>
      <c r="P14" s="674"/>
    </row>
    <row r="15" spans="1:16" ht="16.5">
      <c r="A15" s="201" t="s">
        <v>656</v>
      </c>
      <c r="B15" s="203"/>
      <c r="C15" s="202"/>
      <c r="D15" s="204" t="s">
        <v>657</v>
      </c>
      <c r="E15" s="203"/>
      <c r="F15" s="203"/>
      <c r="G15" s="205"/>
      <c r="H15" s="206"/>
      <c r="I15" s="224">
        <f>'8. GIS기초자료'!D38+'8. GIS기초자료'!D33+'8. GIS기초자료'!D36+'8. GIS기초자료'!D39</f>
        <v>9799999</v>
      </c>
      <c r="J15" s="234" t="str">
        <f>G24</f>
        <v xml:space="preserve"> 6,345 </v>
      </c>
      <c r="K15" s="234" t="str">
        <f>N24</f>
        <v xml:space="preserve"> 2,684 </v>
      </c>
      <c r="L15" s="204">
        <f>J15+K15</f>
        <v>9029</v>
      </c>
      <c r="M15" s="654"/>
      <c r="N15" s="655"/>
      <c r="O15" s="655"/>
      <c r="P15" s="656"/>
    </row>
    <row r="16" spans="1:16" ht="16.5">
      <c r="A16" s="201" t="s">
        <v>658</v>
      </c>
      <c r="B16" s="203"/>
      <c r="C16" s="202"/>
      <c r="D16" s="204" t="s">
        <v>659</v>
      </c>
      <c r="E16" s="203"/>
      <c r="F16" s="203"/>
      <c r="G16" s="205"/>
      <c r="H16" s="206"/>
      <c r="I16" s="224">
        <f>'8. GIS기초자료'!$D$38+'8. GIS기초자료'!$D$39+'8. GIS기초자료'!$D$34</f>
        <v>5699999</v>
      </c>
      <c r="J16" s="234" t="str">
        <f>G29</f>
        <v xml:space="preserve">  3,690 </v>
      </c>
      <c r="K16" s="234" t="str">
        <f>N29</f>
        <v xml:space="preserve">  1,561 </v>
      </c>
      <c r="L16" s="204">
        <f>J16+K16</f>
        <v>5251</v>
      </c>
      <c r="M16" s="654"/>
      <c r="N16" s="655"/>
      <c r="O16" s="655"/>
      <c r="P16" s="656"/>
    </row>
    <row r="17" spans="1:16" ht="16.5">
      <c r="A17" s="201" t="s">
        <v>368</v>
      </c>
      <c r="B17" s="203"/>
      <c r="C17" s="202"/>
      <c r="D17" s="204" t="s">
        <v>659</v>
      </c>
      <c r="E17" s="203"/>
      <c r="F17" s="203"/>
      <c r="G17" s="205"/>
      <c r="H17" s="206"/>
      <c r="I17" s="224">
        <f>'8. GIS기초자료'!$D$38+'8. GIS기초자료'!$D$39+'8. GIS기초자료'!$D$34</f>
        <v>5699999</v>
      </c>
      <c r="J17" s="234" t="str">
        <f>G29</f>
        <v xml:space="preserve">  3,690 </v>
      </c>
      <c r="K17" s="234" t="str">
        <f>N29</f>
        <v xml:space="preserve">  1,561 </v>
      </c>
      <c r="L17" s="204">
        <f>J17+K17</f>
        <v>5251</v>
      </c>
      <c r="M17" s="654"/>
      <c r="N17" s="655"/>
      <c r="O17" s="655"/>
      <c r="P17" s="656"/>
    </row>
    <row r="18" spans="1:16" ht="17.25" thickBot="1">
      <c r="A18" s="210" t="s">
        <v>660</v>
      </c>
      <c r="B18" s="212"/>
      <c r="C18" s="211"/>
      <c r="D18" s="213" t="s">
        <v>661</v>
      </c>
      <c r="E18" s="212"/>
      <c r="F18" s="212"/>
      <c r="G18" s="214"/>
      <c r="H18" s="215"/>
      <c r="I18" s="225">
        <f>'8. GIS기초자료'!D31</f>
        <v>46750000</v>
      </c>
      <c r="J18" s="235" t="str">
        <f>G34</f>
        <v xml:space="preserve">  30,269 </v>
      </c>
      <c r="K18" s="235" t="str">
        <f>N34</f>
        <v xml:space="preserve">  12,808 </v>
      </c>
      <c r="L18" s="225">
        <f>J18+K18</f>
        <v>43077</v>
      </c>
      <c r="M18" s="675"/>
      <c r="N18" s="676"/>
      <c r="O18" s="676"/>
      <c r="P18" s="677"/>
    </row>
    <row r="19" spans="1:16" ht="16.5">
      <c r="A19" s="221"/>
      <c r="B19" s="221"/>
      <c r="C19" s="221"/>
      <c r="D19" s="221"/>
      <c r="E19" s="196"/>
      <c r="F19" s="196"/>
      <c r="G19" s="196"/>
      <c r="H19" s="196"/>
      <c r="I19" s="222"/>
      <c r="J19" s="222"/>
      <c r="K19" s="220"/>
      <c r="L19" s="220"/>
      <c r="M19" s="220"/>
      <c r="N19" s="220"/>
      <c r="O19" s="220"/>
      <c r="P19" s="220"/>
    </row>
    <row r="20" spans="1:16" ht="16.5">
      <c r="A20" s="195" t="s">
        <v>677</v>
      </c>
      <c r="B20" s="195"/>
      <c r="C20" s="195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7"/>
      <c r="P20" s="197"/>
    </row>
    <row r="21" spans="1:16" ht="16.5">
      <c r="A21" s="195"/>
      <c r="B21" s="195"/>
      <c r="C21" s="195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197"/>
      <c r="P21" s="197"/>
    </row>
    <row r="22" spans="1:16" ht="16.5">
      <c r="A22" s="196"/>
      <c r="B22" s="226" t="str">
        <f>"● 도면출력(입력용 S/W+Plotter) : ("&amp;TEXT(G24,"#,###.0")&amp;" + "&amp;TEXT(N24,"#,###.0")&amp;") = "&amp;TEXT(G24+N24,"#,###,###.0")&amp;"원"</f>
        <v>● 도면출력(입력용 S/W+Plotter) : (6,345.0 + 2,684.0) = 9,029.0원</v>
      </c>
      <c r="C22" s="233"/>
      <c r="D22" s="196"/>
      <c r="E22" s="196"/>
      <c r="F22" s="196"/>
      <c r="G22" s="195"/>
      <c r="H22" s="196"/>
      <c r="I22" s="196"/>
      <c r="J22" s="196"/>
      <c r="K22" s="196"/>
      <c r="L22" s="196"/>
      <c r="M22" s="196"/>
      <c r="N22" s="228"/>
      <c r="O22" s="196"/>
      <c r="P22" s="229"/>
    </row>
    <row r="23" spans="1:16" ht="16.5">
      <c r="A23" s="196"/>
      <c r="B23" s="226"/>
      <c r="C23" s="227"/>
      <c r="D23" s="196"/>
      <c r="E23" s="196"/>
      <c r="F23" s="196"/>
      <c r="G23" s="195"/>
      <c r="H23" s="195"/>
      <c r="I23" s="196"/>
      <c r="J23" s="196"/>
      <c r="K23" s="196"/>
      <c r="L23" s="196"/>
      <c r="M23" s="196"/>
      <c r="N23" s="229"/>
      <c r="O23" s="229"/>
      <c r="P23" s="229"/>
    </row>
    <row r="24" spans="1:16" ht="16.5">
      <c r="A24" s="196"/>
      <c r="B24" s="196"/>
      <c r="C24" s="678" t="s">
        <v>678</v>
      </c>
      <c r="D24" s="661" t="str">
        <f>TEXT(I15,"#,###,0원")&amp;"×"&amp;TEXT(I4,"###%")</f>
        <v>9,799,999원×90%</v>
      </c>
      <c r="E24" s="661"/>
      <c r="F24" s="679" t="s">
        <v>679</v>
      </c>
      <c r="G24" s="660" t="str">
        <f>" "&amp;TEXT(ROUNDDOWN((I15*I4)/(L4*K4),0),"#,###")&amp;" "</f>
        <v xml:space="preserve"> 6,345 </v>
      </c>
      <c r="H24" s="680" t="s">
        <v>680</v>
      </c>
      <c r="I24" s="230"/>
      <c r="J24" s="681" t="s">
        <v>681</v>
      </c>
      <c r="K24" s="661" t="str">
        <f>TEXT(I15,"#,###,0원")&amp;"×"&amp;TEXT(J4,"###.#0%")</f>
        <v>9,799,999원×10.0%</v>
      </c>
      <c r="L24" s="661"/>
      <c r="M24" s="679" t="s">
        <v>679</v>
      </c>
      <c r="N24" s="660" t="str">
        <f>" "&amp;TEXT(ROUNDDOWN((I15*J4)/(M4),0),"#,###")&amp;" "</f>
        <v xml:space="preserve"> 2,684 </v>
      </c>
      <c r="O24" s="680" t="s">
        <v>680</v>
      </c>
      <c r="P24" s="230"/>
    </row>
    <row r="25" spans="1:16" ht="16.5">
      <c r="A25" s="196"/>
      <c r="B25" s="231"/>
      <c r="C25" s="678"/>
      <c r="D25" s="660" t="str">
        <f>L4&amp;"시간×"&amp;K4&amp;"년"</f>
        <v>278시간×5년</v>
      </c>
      <c r="E25" s="660"/>
      <c r="F25" s="660"/>
      <c r="G25" s="660"/>
      <c r="H25" s="680"/>
      <c r="I25" s="230"/>
      <c r="J25" s="681"/>
      <c r="K25" s="660" t="str">
        <f>(M4)&amp;"시간"</f>
        <v>365시간</v>
      </c>
      <c r="L25" s="660"/>
      <c r="M25" s="660"/>
      <c r="N25" s="660"/>
      <c r="O25" s="680"/>
      <c r="P25" s="230"/>
    </row>
    <row r="26" spans="1:16" ht="16.5">
      <c r="A26" s="232"/>
      <c r="B26" s="232"/>
      <c r="C26" s="232"/>
      <c r="D26" s="220"/>
      <c r="E26" s="220"/>
      <c r="F26" s="220"/>
      <c r="G26" s="220"/>
      <c r="H26" s="230"/>
      <c r="I26" s="230"/>
      <c r="J26" s="230"/>
      <c r="K26" s="230"/>
      <c r="L26" s="230"/>
      <c r="M26" s="230"/>
      <c r="N26" s="229"/>
      <c r="O26" s="229"/>
      <c r="P26" s="229"/>
    </row>
    <row r="27" spans="1:16" ht="16.5">
      <c r="A27" s="196"/>
      <c r="B27" s="226" t="str">
        <f>"● 편집(입력용 S/W) : ("&amp;TEXT(G29,"#,###.0")&amp;" + "&amp;TEXT(N29,"#,###.0")&amp;") = "&amp;TEXT(G29+N29,"#,###,###.0")&amp;"원"</f>
        <v>● 편집(입력용 S/W) : (3,690.0 + 1,561.0) = 5,251.0원</v>
      </c>
      <c r="C27" s="233"/>
      <c r="D27" s="196"/>
      <c r="E27" s="196"/>
      <c r="F27" s="196"/>
      <c r="G27" s="195"/>
      <c r="H27" s="196"/>
      <c r="I27" s="196"/>
      <c r="J27" s="196"/>
      <c r="K27" s="196"/>
      <c r="L27" s="196"/>
      <c r="M27" s="196"/>
      <c r="N27" s="229"/>
      <c r="O27" s="229"/>
      <c r="P27" s="229"/>
    </row>
    <row r="28" spans="1:16" ht="16.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229"/>
      <c r="O28" s="229"/>
      <c r="P28" s="229"/>
    </row>
    <row r="29" spans="1:16" ht="17.25" thickBot="1">
      <c r="A29" s="682"/>
      <c r="B29" s="232"/>
      <c r="C29" s="678" t="s">
        <v>678</v>
      </c>
      <c r="D29" s="661" t="str">
        <f>TEXT(I16,"#,###,0원")&amp;" × "&amp;TEXT(I5,"###%")</f>
        <v>5,699,999원 × 90%</v>
      </c>
      <c r="E29" s="661"/>
      <c r="F29" s="679" t="s">
        <v>679</v>
      </c>
      <c r="G29" s="660" t="str">
        <f>"  "&amp;TEXT(ROUNDDOWN((I16*I5)/(L5*K5),0),"#,###")&amp;" "</f>
        <v xml:space="preserve">  3,690 </v>
      </c>
      <c r="H29" s="680" t="s">
        <v>680</v>
      </c>
      <c r="I29" s="230"/>
      <c r="J29" s="681" t="s">
        <v>681</v>
      </c>
      <c r="K29" s="661" t="str">
        <f>TEXT(I16,"#,###,0원")&amp;" × "&amp;TEXT(J5,"###.#0%")</f>
        <v>5,699,999원 × 10.0%</v>
      </c>
      <c r="L29" s="661"/>
      <c r="M29" s="679" t="s">
        <v>679</v>
      </c>
      <c r="N29" s="660" t="str">
        <f>"  "&amp;TEXT(ROUNDDOWN((I16*J5)/(M5),0),"#,###")&amp;" "</f>
        <v xml:space="preserve">  1,561 </v>
      </c>
      <c r="O29" s="680" t="s">
        <v>680</v>
      </c>
      <c r="P29" s="229"/>
    </row>
    <row r="30" spans="1:16" ht="16.5">
      <c r="A30" s="682"/>
      <c r="B30" s="232"/>
      <c r="C30" s="678"/>
      <c r="D30" s="660" t="str">
        <f>L5&amp;"일 × "&amp;K5&amp;"년"</f>
        <v>278일 × 5년</v>
      </c>
      <c r="E30" s="660"/>
      <c r="F30" s="660"/>
      <c r="G30" s="660"/>
      <c r="H30" s="680"/>
      <c r="I30" s="230"/>
      <c r="J30" s="681"/>
      <c r="K30" s="660" t="str">
        <f>M5&amp;"일"</f>
        <v>365일</v>
      </c>
      <c r="L30" s="660"/>
      <c r="M30" s="660"/>
      <c r="N30" s="660"/>
      <c r="O30" s="680"/>
      <c r="P30" s="229"/>
    </row>
    <row r="31" spans="1:16" ht="16.5">
      <c r="A31" s="196"/>
      <c r="B31" s="196"/>
      <c r="C31" s="231"/>
      <c r="D31" s="196"/>
      <c r="E31" s="196"/>
      <c r="F31" s="196"/>
      <c r="G31" s="196"/>
      <c r="H31" s="230"/>
      <c r="I31" s="230"/>
      <c r="J31" s="230"/>
      <c r="K31" s="230"/>
      <c r="L31" s="230"/>
      <c r="M31" s="230"/>
      <c r="N31" s="229"/>
      <c r="O31" s="229"/>
      <c r="P31" s="229"/>
    </row>
    <row r="32" spans="1:16" ht="16.5">
      <c r="A32" s="196"/>
      <c r="B32" s="226" t="str">
        <f>"● 시설물 조사/탐사(GPS) : ("&amp;TEXT(G34,"#,###.0")&amp;" + "&amp;TEXT(N34,"#,###.0")&amp;") = "&amp;TEXT(G34+N34,"#,###,###.0")&amp;"원"</f>
        <v>● 시설물 조사/탐사(GPS) : (30,269.0 + 12,808.0) = 43,077.0원</v>
      </c>
      <c r="C32" s="233"/>
      <c r="D32" s="196"/>
      <c r="E32" s="196"/>
      <c r="F32" s="196"/>
      <c r="G32" s="195"/>
      <c r="H32" s="230"/>
      <c r="I32" s="196"/>
      <c r="J32" s="196"/>
      <c r="K32" s="196"/>
      <c r="L32" s="196"/>
      <c r="M32" s="196"/>
      <c r="N32" s="229"/>
      <c r="O32" s="229"/>
      <c r="P32" s="229"/>
    </row>
    <row r="33" spans="1:16" ht="16.5">
      <c r="A33" s="196"/>
      <c r="B33" s="196"/>
      <c r="C33" s="196"/>
      <c r="D33" s="196"/>
      <c r="E33" s="196"/>
      <c r="F33" s="220"/>
      <c r="G33" s="196"/>
      <c r="H33" s="230"/>
      <c r="I33" s="230"/>
      <c r="J33" s="230"/>
      <c r="K33" s="230"/>
      <c r="L33" s="230"/>
      <c r="M33" s="230"/>
      <c r="N33" s="229"/>
      <c r="O33" s="229"/>
      <c r="P33" s="229"/>
    </row>
    <row r="34" spans="1:16" ht="17.25" thickBot="1">
      <c r="A34" s="682"/>
      <c r="B34" s="232"/>
      <c r="C34" s="678" t="s">
        <v>678</v>
      </c>
      <c r="D34" s="661" t="str">
        <f>TEXT(I18,"#,###,0원")&amp;" × "&amp;TEXT(I7,"###%")</f>
        <v>46,750,000원 × 90%</v>
      </c>
      <c r="E34" s="661"/>
      <c r="F34" s="679" t="s">
        <v>679</v>
      </c>
      <c r="G34" s="660" t="str">
        <f>"  "&amp;TEXT(ROUNDDOWN((I18*I7)/(L7*K7),0),"#,###")&amp;" "</f>
        <v xml:space="preserve">  30,269 </v>
      </c>
      <c r="H34" s="680" t="s">
        <v>680</v>
      </c>
      <c r="I34" s="230"/>
      <c r="J34" s="681" t="s">
        <v>681</v>
      </c>
      <c r="K34" s="661" t="str">
        <f>TEXT(I18,"#,###,0원")&amp;" × "&amp;TEXT(J7,"###.#0%")</f>
        <v>46,750,000원 × 10.0%</v>
      </c>
      <c r="L34" s="661"/>
      <c r="M34" s="679" t="s">
        <v>679</v>
      </c>
      <c r="N34" s="660" t="str">
        <f>"  "&amp;TEXT(ROUNDDOWN((I18*J7)/(M7),0),"#,###")&amp;" "</f>
        <v xml:space="preserve">  12,808 </v>
      </c>
      <c r="O34" s="680" t="s">
        <v>680</v>
      </c>
      <c r="P34" s="229"/>
    </row>
    <row r="35" spans="1:16" ht="16.5">
      <c r="A35" s="682"/>
      <c r="B35" s="232"/>
      <c r="C35" s="678"/>
      <c r="D35" s="660" t="str">
        <f>L6&amp;"일 × "&amp;K6&amp;"년"</f>
        <v>278일 × 5년</v>
      </c>
      <c r="E35" s="660"/>
      <c r="F35" s="660"/>
      <c r="G35" s="660"/>
      <c r="H35" s="680"/>
      <c r="I35" s="230"/>
      <c r="J35" s="681"/>
      <c r="K35" s="660" t="str">
        <f>M6&amp;"일"</f>
        <v>365일</v>
      </c>
      <c r="L35" s="660"/>
      <c r="M35" s="660"/>
      <c r="N35" s="660"/>
      <c r="O35" s="680"/>
      <c r="P35" s="229"/>
    </row>
    <row r="36" spans="1:16" ht="16.5">
      <c r="A36" s="196"/>
      <c r="B36" s="196"/>
      <c r="C36" s="196"/>
      <c r="D36" s="196"/>
      <c r="E36" s="196"/>
      <c r="F36" s="196"/>
      <c r="G36" s="196"/>
      <c r="H36" s="230"/>
      <c r="I36" s="230"/>
      <c r="J36" s="230"/>
      <c r="K36" s="230"/>
      <c r="L36" s="230"/>
      <c r="M36" s="230"/>
      <c r="N36" s="229"/>
      <c r="O36" s="229"/>
      <c r="P36" s="229"/>
    </row>
  </sheetData>
  <mergeCells count="61">
    <mergeCell ref="A34:A35"/>
    <mergeCell ref="C34:C35"/>
    <mergeCell ref="D34:E34"/>
    <mergeCell ref="F34:F35"/>
    <mergeCell ref="G34:G35"/>
    <mergeCell ref="M29:M30"/>
    <mergeCell ref="N29:N30"/>
    <mergeCell ref="O29:O30"/>
    <mergeCell ref="D35:E35"/>
    <mergeCell ref="K35:L35"/>
    <mergeCell ref="H34:H35"/>
    <mergeCell ref="J34:J35"/>
    <mergeCell ref="K34:L34"/>
    <mergeCell ref="M34:M35"/>
    <mergeCell ref="N34:N35"/>
    <mergeCell ref="O34:O35"/>
    <mergeCell ref="D30:E30"/>
    <mergeCell ref="K30:L30"/>
    <mergeCell ref="H29:H30"/>
    <mergeCell ref="J29:J30"/>
    <mergeCell ref="K29:L29"/>
    <mergeCell ref="A29:A30"/>
    <mergeCell ref="C29:C30"/>
    <mergeCell ref="D29:E29"/>
    <mergeCell ref="F29:F30"/>
    <mergeCell ref="G29:G30"/>
    <mergeCell ref="M16:P16"/>
    <mergeCell ref="M17:P17"/>
    <mergeCell ref="M18:P18"/>
    <mergeCell ref="C24:C25"/>
    <mergeCell ref="D24:E24"/>
    <mergeCell ref="F24:F25"/>
    <mergeCell ref="G24:G25"/>
    <mergeCell ref="H24:H25"/>
    <mergeCell ref="J24:J25"/>
    <mergeCell ref="K24:L24"/>
    <mergeCell ref="M24:M25"/>
    <mergeCell ref="N24:N25"/>
    <mergeCell ref="O24:O25"/>
    <mergeCell ref="D25:E25"/>
    <mergeCell ref="K25:L25"/>
    <mergeCell ref="M5:O5"/>
    <mergeCell ref="M15:P15"/>
    <mergeCell ref="M6:O6"/>
    <mergeCell ref="M7:O7"/>
    <mergeCell ref="C9:D10"/>
    <mergeCell ref="E9:H9"/>
    <mergeCell ref="J9:K10"/>
    <mergeCell ref="L9:O9"/>
    <mergeCell ref="E10:H10"/>
    <mergeCell ref="L10:O10"/>
    <mergeCell ref="A13:C14"/>
    <mergeCell ref="D13:H14"/>
    <mergeCell ref="I13:I14"/>
    <mergeCell ref="J13:L13"/>
    <mergeCell ref="M13:P14"/>
    <mergeCell ref="A1:P1"/>
    <mergeCell ref="A3:C3"/>
    <mergeCell ref="D3:H3"/>
    <mergeCell ref="M3:O3"/>
    <mergeCell ref="M4:O4"/>
  </mergeCells>
  <phoneticPr fontId="2" type="noConversion"/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744D-A2F8-4954-A311-9D20EC841F4B}">
  <dimension ref="A1:H22"/>
  <sheetViews>
    <sheetView view="pageBreakPreview" zoomScale="130" zoomScaleNormal="100" zoomScaleSheetLayoutView="130" workbookViewId="0">
      <selection activeCell="D8" sqref="D8"/>
    </sheetView>
  </sheetViews>
  <sheetFormatPr defaultRowHeight="13.5"/>
  <cols>
    <col min="1" max="1" width="26.44140625" bestFit="1" customWidth="1"/>
    <col min="2" max="2" width="6.21875" customWidth="1"/>
    <col min="3" max="3" width="13.109375" customWidth="1"/>
    <col min="4" max="4" width="15.21875" customWidth="1"/>
    <col min="5" max="5" width="8.21875" bestFit="1" customWidth="1"/>
    <col min="6" max="6" width="9.109375" customWidth="1"/>
    <col min="7" max="7" width="11.109375" bestFit="1" customWidth="1"/>
    <col min="8" max="8" width="9.33203125" bestFit="1" customWidth="1"/>
  </cols>
  <sheetData>
    <row r="1" spans="1:8" ht="26.25">
      <c r="A1" s="683" t="s">
        <v>812</v>
      </c>
      <c r="B1" s="684"/>
      <c r="C1" s="684"/>
      <c r="D1" s="684"/>
      <c r="E1" s="684"/>
      <c r="F1" s="684"/>
      <c r="G1" s="684"/>
      <c r="H1" s="685"/>
    </row>
    <row r="2" spans="1:8" ht="16.5">
      <c r="A2" s="462"/>
      <c r="B2" s="463"/>
      <c r="C2" s="463"/>
      <c r="D2" s="463"/>
      <c r="E2" s="463"/>
      <c r="F2" s="463"/>
      <c r="G2" s="463"/>
      <c r="H2" s="464"/>
    </row>
    <row r="3" spans="1:8" ht="17.25">
      <c r="A3" s="465" t="str">
        <f>"      "&amp;"1. 사업의 종류 : "</f>
        <v xml:space="preserve">      1. 사업의 종류 : </v>
      </c>
      <c r="B3" s="466"/>
      <c r="C3" s="467" t="s">
        <v>813</v>
      </c>
      <c r="D3" s="466"/>
      <c r="E3" s="466"/>
      <c r="F3" s="466"/>
      <c r="G3" s="466"/>
      <c r="H3" s="468"/>
    </row>
    <row r="4" spans="1:8" ht="17.25">
      <c r="A4" s="465"/>
      <c r="B4" s="466"/>
      <c r="C4" s="466"/>
      <c r="D4" s="466"/>
      <c r="E4" s="466"/>
      <c r="F4" s="466"/>
      <c r="G4" s="466"/>
      <c r="H4" s="468"/>
    </row>
    <row r="5" spans="1:8" ht="17.25">
      <c r="A5" s="465" t="str">
        <f>"      "&amp;"2. 순 용 역 비 : "</f>
        <v xml:space="preserve">      2. 순 용 역 비 : </v>
      </c>
      <c r="B5" s="466"/>
      <c r="C5" s="469">
        <f>'3. 설계내역'!E26</f>
        <v>42050000</v>
      </c>
      <c r="D5" s="466" t="s">
        <v>814</v>
      </c>
      <c r="E5" s="466"/>
      <c r="F5" s="466"/>
      <c r="G5" s="466"/>
      <c r="H5" s="468"/>
    </row>
    <row r="6" spans="1:8" ht="17.25">
      <c r="A6" s="465"/>
      <c r="B6" s="466"/>
      <c r="C6" s="470"/>
      <c r="D6" s="466"/>
      <c r="E6" s="466"/>
      <c r="F6" s="466"/>
      <c r="G6" s="466"/>
      <c r="H6" s="468"/>
    </row>
    <row r="7" spans="1:8" ht="17.25">
      <c r="A7" s="465" t="str">
        <f>"      "&amp;"3. 손해배상 공제료 산출"</f>
        <v xml:space="preserve">      3. 손해배상 공제료 산출</v>
      </c>
      <c r="B7" s="466"/>
      <c r="C7" s="470"/>
      <c r="D7" s="466"/>
      <c r="E7" s="466"/>
      <c r="F7" s="466"/>
      <c r="G7" s="466"/>
      <c r="H7" s="468"/>
    </row>
    <row r="8" spans="1:8" ht="19.5">
      <c r="A8" s="471"/>
      <c r="B8" s="472"/>
      <c r="C8" s="472"/>
      <c r="D8" s="472"/>
      <c r="E8" s="472"/>
      <c r="F8" s="472"/>
      <c r="G8" s="472"/>
      <c r="H8" s="464"/>
    </row>
    <row r="9" spans="1:8" ht="16.5">
      <c r="A9" s="473" t="str">
        <f>"         ○ 과  업  기  간(일) : "</f>
        <v xml:space="preserve">         ○ 과  업  기  간(일) : </v>
      </c>
      <c r="B9" s="474"/>
      <c r="C9" s="475">
        <v>882</v>
      </c>
      <c r="D9" s="474" t="s">
        <v>815</v>
      </c>
      <c r="E9" s="492">
        <v>2.5</v>
      </c>
      <c r="F9" s="474" t="s">
        <v>816</v>
      </c>
      <c r="G9" s="463"/>
      <c r="H9" s="476">
        <v>0</v>
      </c>
    </row>
    <row r="10" spans="1:8" ht="16.5">
      <c r="A10" s="473" t="str">
        <f>"         ○ 표준담보기간(일) :"</f>
        <v xml:space="preserve">         ○ 표준담보기간(일) :</v>
      </c>
      <c r="B10" s="474"/>
      <c r="C10" s="475">
        <f>365*E10</f>
        <v>1095</v>
      </c>
      <c r="D10" s="474" t="s">
        <v>817</v>
      </c>
      <c r="E10" s="477">
        <v>3</v>
      </c>
      <c r="F10" s="474"/>
      <c r="G10" s="474"/>
      <c r="H10" s="464"/>
    </row>
    <row r="11" spans="1:8" ht="16.5">
      <c r="A11" s="473" t="str">
        <f>"         ○ 초  과  일  수(일) :"</f>
        <v xml:space="preserve">         ○ 초  과  일  수(일) :</v>
      </c>
      <c r="B11" s="477"/>
      <c r="C11" s="475">
        <f>IF(C9-C10&gt;0,C9-C10,0)</f>
        <v>0</v>
      </c>
      <c r="D11" s="478"/>
      <c r="E11" s="478"/>
      <c r="F11" s="478"/>
      <c r="G11" s="478"/>
      <c r="H11" s="464"/>
    </row>
    <row r="12" spans="1:8" ht="16.5">
      <c r="A12" s="479"/>
      <c r="B12" s="477"/>
      <c r="C12" s="480"/>
      <c r="D12" s="478"/>
      <c r="E12" s="478"/>
      <c r="F12" s="478"/>
      <c r="G12" s="478"/>
      <c r="H12" s="464"/>
    </row>
    <row r="13" spans="1:8" ht="16.5">
      <c r="A13" s="686" t="s">
        <v>818</v>
      </c>
      <c r="B13" s="687"/>
      <c r="C13" s="687"/>
      <c r="D13" s="687" t="s">
        <v>819</v>
      </c>
      <c r="E13" s="687" t="s">
        <v>820</v>
      </c>
      <c r="F13" s="687"/>
      <c r="G13" s="687" t="s">
        <v>821</v>
      </c>
      <c r="H13" s="688" t="s">
        <v>822</v>
      </c>
    </row>
    <row r="14" spans="1:8" ht="16.5">
      <c r="A14" s="686"/>
      <c r="B14" s="687"/>
      <c r="C14" s="687"/>
      <c r="D14" s="687"/>
      <c r="E14" s="481" t="s">
        <v>823</v>
      </c>
      <c r="F14" s="481" t="s">
        <v>824</v>
      </c>
      <c r="G14" s="687"/>
      <c r="H14" s="688"/>
    </row>
    <row r="15" spans="1:8" ht="16.5">
      <c r="A15" s="689" t="s">
        <v>825</v>
      </c>
      <c r="B15" s="693" t="s">
        <v>826</v>
      </c>
      <c r="C15" s="694"/>
      <c r="D15" s="482">
        <f>IF(C5&gt;500000000,500000000,C5)</f>
        <v>42050000</v>
      </c>
      <c r="E15" s="483">
        <v>6.5199999999999998E-3</v>
      </c>
      <c r="F15" s="483">
        <v>1.0399999999999999E-3</v>
      </c>
      <c r="G15" s="484">
        <f>C11</f>
        <v>0</v>
      </c>
      <c r="H15" s="485">
        <f>ROUNDDOWN(D15*(E15+(F15*G15/365)),0)</f>
        <v>274166</v>
      </c>
    </row>
    <row r="16" spans="1:8" ht="16.5">
      <c r="A16" s="689"/>
      <c r="B16" s="693" t="s">
        <v>827</v>
      </c>
      <c r="C16" s="694"/>
      <c r="D16" s="482">
        <f>IF(C5&gt;1000000000,500000000,IF(D15=500000000,C5-500000000,0))</f>
        <v>0</v>
      </c>
      <c r="E16" s="483">
        <v>6.3299999999999997E-3</v>
      </c>
      <c r="F16" s="483">
        <v>1E-3</v>
      </c>
      <c r="G16" s="484">
        <f>G15</f>
        <v>0</v>
      </c>
      <c r="H16" s="485">
        <f>ROUNDDOWN(D16*(E16+(F16*G16/365)),0)</f>
        <v>0</v>
      </c>
    </row>
    <row r="17" spans="1:8" ht="16.5">
      <c r="A17" s="689"/>
      <c r="B17" s="693" t="s">
        <v>828</v>
      </c>
      <c r="C17" s="694"/>
      <c r="D17" s="482">
        <f>IF(C5&gt;2000000000,1000000000,IF(D16=500000000,C5-1000000000,0))</f>
        <v>0</v>
      </c>
      <c r="E17" s="483">
        <v>6.13E-3</v>
      </c>
      <c r="F17" s="483">
        <v>9.8999999999999999E-4</v>
      </c>
      <c r="G17" s="484">
        <f>G16</f>
        <v>0</v>
      </c>
      <c r="H17" s="485">
        <f>ROUNDDOWN(D17*(E17+(F17*G17/365)),0)</f>
        <v>0</v>
      </c>
    </row>
    <row r="18" spans="1:8" ht="16.5">
      <c r="A18" s="689"/>
      <c r="B18" s="693" t="s">
        <v>829</v>
      </c>
      <c r="C18" s="694"/>
      <c r="D18" s="482">
        <f>IF(C5&gt;3000000000,1000000000,IF(D17=1000000000,C5-2000000000,0))</f>
        <v>0</v>
      </c>
      <c r="E18" s="483">
        <v>5.94E-3</v>
      </c>
      <c r="F18" s="483">
        <v>9.6000000000000002E-4</v>
      </c>
      <c r="G18" s="484">
        <f>G17</f>
        <v>0</v>
      </c>
      <c r="H18" s="485">
        <f>ROUNDDOWN(D18*(E18+(F18*G18/365)),0)</f>
        <v>0</v>
      </c>
    </row>
    <row r="19" spans="1:8" ht="16.5">
      <c r="A19" s="689"/>
      <c r="B19" s="693" t="s">
        <v>830</v>
      </c>
      <c r="C19" s="694"/>
      <c r="D19" s="482">
        <f>IF(C5=5000000000,2000000000,IF(D18=1000000000,C5-3000000000,0))</f>
        <v>0</v>
      </c>
      <c r="E19" s="483">
        <v>5.7299999999999999E-3</v>
      </c>
      <c r="F19" s="483">
        <v>9.3000000000000005E-4</v>
      </c>
      <c r="G19" s="484">
        <f>G18</f>
        <v>0</v>
      </c>
      <c r="H19" s="485">
        <f>ROUNDDOWN(D19*(E19+(F19*G19/365)),0)</f>
        <v>0</v>
      </c>
    </row>
    <row r="20" spans="1:8" ht="16.5">
      <c r="A20" s="689"/>
      <c r="B20" s="693" t="s">
        <v>831</v>
      </c>
      <c r="C20" s="694"/>
      <c r="D20" s="482">
        <f>SUM(D15:D19)</f>
        <v>42050000</v>
      </c>
      <c r="E20" s="483" t="s">
        <v>832</v>
      </c>
      <c r="F20" s="483" t="s">
        <v>832</v>
      </c>
      <c r="G20" s="486" t="s">
        <v>832</v>
      </c>
      <c r="H20" s="485">
        <f>SUM(H15:H19)</f>
        <v>274166</v>
      </c>
    </row>
    <row r="21" spans="1:8" ht="16.5">
      <c r="A21" s="689" t="s">
        <v>833</v>
      </c>
      <c r="B21" s="690"/>
      <c r="C21" s="690"/>
      <c r="D21" s="482">
        <f>C5</f>
        <v>42050000</v>
      </c>
      <c r="E21" s="487">
        <v>1.6000000000000001E-3</v>
      </c>
      <c r="F21" s="488" t="s">
        <v>832</v>
      </c>
      <c r="G21" s="486" t="s">
        <v>832</v>
      </c>
      <c r="H21" s="489">
        <f>D21*E21</f>
        <v>67280</v>
      </c>
    </row>
    <row r="22" spans="1:8" ht="17.25" thickBot="1">
      <c r="A22" s="691" t="s">
        <v>834</v>
      </c>
      <c r="B22" s="692"/>
      <c r="C22" s="692"/>
      <c r="D22" s="490"/>
      <c r="E22" s="490"/>
      <c r="F22" s="490"/>
      <c r="G22" s="490"/>
      <c r="H22" s="491">
        <f>ROUNDDOWN(H20+H21,-3)</f>
        <v>341000</v>
      </c>
    </row>
  </sheetData>
  <mergeCells count="15">
    <mergeCell ref="A21:C21"/>
    <mergeCell ref="A22:C22"/>
    <mergeCell ref="A15:A20"/>
    <mergeCell ref="B15:C15"/>
    <mergeCell ref="B16:C16"/>
    <mergeCell ref="B17:C17"/>
    <mergeCell ref="B18:C18"/>
    <mergeCell ref="B19:C19"/>
    <mergeCell ref="B20:C20"/>
    <mergeCell ref="A1:H1"/>
    <mergeCell ref="A13:C14"/>
    <mergeCell ref="D13:D14"/>
    <mergeCell ref="E13:F13"/>
    <mergeCell ref="G13:G14"/>
    <mergeCell ref="H13:H14"/>
  </mergeCells>
  <phoneticPr fontId="2" type="noConversion"/>
  <pageMargins left="0.7" right="0.7" top="0.75" bottom="0.75" header="0.3" footer="0.3"/>
  <pageSetup paperSize="9" scale="77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view="pageBreakPreview" topLeftCell="A10" zoomScale="85" zoomScaleNormal="85" zoomScaleSheetLayoutView="85" workbookViewId="0">
      <selection activeCell="D6" sqref="D6"/>
    </sheetView>
  </sheetViews>
  <sheetFormatPr defaultRowHeight="24.95" customHeight="1"/>
  <cols>
    <col min="1" max="1" width="18.5546875" style="236" customWidth="1"/>
    <col min="2" max="5" width="16.77734375" style="236" customWidth="1"/>
    <col min="6" max="16384" width="8.88671875" style="236"/>
  </cols>
  <sheetData>
    <row r="1" spans="1:5" ht="50.1" customHeight="1">
      <c r="A1" s="695" t="s">
        <v>598</v>
      </c>
      <c r="B1" s="696"/>
      <c r="C1" s="696"/>
      <c r="D1" s="696"/>
      <c r="E1" s="696"/>
    </row>
    <row r="2" spans="1:5" ht="24.95" customHeight="1">
      <c r="A2" s="237" t="s">
        <v>594</v>
      </c>
    </row>
    <row r="3" spans="1:5" ht="24.95" customHeight="1">
      <c r="A3" s="697" t="s">
        <v>230</v>
      </c>
      <c r="B3" s="697"/>
      <c r="C3" s="697"/>
      <c r="D3" s="238" t="s">
        <v>369</v>
      </c>
      <c r="E3" s="238" t="s">
        <v>356</v>
      </c>
    </row>
    <row r="4" spans="1:5" ht="24.95" customHeight="1">
      <c r="A4" s="698" t="s">
        <v>426</v>
      </c>
      <c r="B4" s="698" t="s">
        <v>370</v>
      </c>
      <c r="C4" s="698"/>
      <c r="D4" s="239">
        <v>326774</v>
      </c>
      <c r="E4" s="240"/>
    </row>
    <row r="5" spans="1:5" ht="24.95" customHeight="1">
      <c r="A5" s="698"/>
      <c r="B5" s="698" t="s">
        <v>371</v>
      </c>
      <c r="C5" s="698"/>
      <c r="D5" s="239">
        <v>289265</v>
      </c>
      <c r="E5" s="240"/>
    </row>
    <row r="6" spans="1:5" ht="24.95" customHeight="1">
      <c r="A6" s="698"/>
      <c r="B6" s="698" t="s">
        <v>372</v>
      </c>
      <c r="C6" s="698"/>
      <c r="D6" s="239">
        <v>251596</v>
      </c>
      <c r="E6" s="240"/>
    </row>
    <row r="7" spans="1:5" ht="24.95" customHeight="1">
      <c r="A7" s="698"/>
      <c r="B7" s="698" t="s">
        <v>373</v>
      </c>
      <c r="C7" s="698"/>
      <c r="D7" s="239">
        <v>215609</v>
      </c>
      <c r="E7" s="240"/>
    </row>
    <row r="8" spans="1:5" ht="24.95" customHeight="1">
      <c r="A8" s="698" t="s">
        <v>427</v>
      </c>
      <c r="B8" s="698" t="s">
        <v>428</v>
      </c>
      <c r="C8" s="241" t="s">
        <v>374</v>
      </c>
      <c r="D8" s="239">
        <v>259647</v>
      </c>
      <c r="E8" s="240"/>
    </row>
    <row r="9" spans="1:5" ht="24.95" customHeight="1">
      <c r="A9" s="698"/>
      <c r="B9" s="698"/>
      <c r="C9" s="241" t="s">
        <v>375</v>
      </c>
      <c r="D9" s="239">
        <v>235899</v>
      </c>
      <c r="E9" s="240"/>
    </row>
    <row r="10" spans="1:5" ht="24.95" customHeight="1">
      <c r="A10" s="698"/>
      <c r="B10" s="698"/>
      <c r="C10" s="241" t="s">
        <v>376</v>
      </c>
      <c r="D10" s="239">
        <v>200786</v>
      </c>
      <c r="E10" s="240"/>
    </row>
    <row r="11" spans="1:5" ht="24.95" customHeight="1">
      <c r="A11" s="698"/>
      <c r="B11" s="698" t="s">
        <v>429</v>
      </c>
      <c r="C11" s="241" t="s">
        <v>374</v>
      </c>
      <c r="D11" s="239">
        <v>268435</v>
      </c>
      <c r="E11" s="240"/>
    </row>
    <row r="12" spans="1:5" ht="24.95" customHeight="1">
      <c r="A12" s="698"/>
      <c r="B12" s="698"/>
      <c r="C12" s="241" t="s">
        <v>375</v>
      </c>
      <c r="D12" s="239">
        <v>242957</v>
      </c>
      <c r="E12" s="240"/>
    </row>
    <row r="13" spans="1:5" ht="24.95" customHeight="1">
      <c r="A13" s="698"/>
      <c r="B13" s="698"/>
      <c r="C13" s="241" t="s">
        <v>376</v>
      </c>
      <c r="D13" s="239">
        <v>198089</v>
      </c>
      <c r="E13" s="240"/>
    </row>
    <row r="14" spans="1:5" ht="24.95" customHeight="1">
      <c r="A14" s="698" t="s">
        <v>377</v>
      </c>
      <c r="B14" s="698"/>
      <c r="C14" s="698"/>
      <c r="D14" s="239">
        <v>172068</v>
      </c>
      <c r="E14" s="240" t="s">
        <v>560</v>
      </c>
    </row>
    <row r="15" spans="1:5" ht="24.95" customHeight="1">
      <c r="A15" s="698" t="s">
        <v>742</v>
      </c>
      <c r="B15" s="698"/>
      <c r="C15" s="698"/>
      <c r="D15" s="239">
        <v>249574</v>
      </c>
      <c r="E15" s="240" t="s">
        <v>430</v>
      </c>
    </row>
    <row r="16" spans="1:5" ht="30" customHeight="1">
      <c r="A16" s="242" t="s">
        <v>595</v>
      </c>
      <c r="B16" s="243"/>
      <c r="C16" s="243"/>
      <c r="D16" s="244"/>
    </row>
    <row r="17" spans="1:6" ht="30" customHeight="1">
      <c r="A17" s="242" t="s">
        <v>593</v>
      </c>
      <c r="B17" s="243"/>
      <c r="C17" s="243"/>
      <c r="D17" s="244"/>
    </row>
    <row r="18" spans="1:6" ht="24.95" customHeight="1">
      <c r="A18" s="700" t="s">
        <v>590</v>
      </c>
      <c r="B18" s="700"/>
      <c r="C18" s="700"/>
      <c r="D18" s="700"/>
      <c r="E18" s="700"/>
    </row>
    <row r="19" spans="1:6" ht="24.95" customHeight="1">
      <c r="A19" s="237" t="s">
        <v>424</v>
      </c>
    </row>
    <row r="20" spans="1:6" ht="24.95" customHeight="1">
      <c r="A20" s="697" t="s">
        <v>230</v>
      </c>
      <c r="B20" s="697"/>
      <c r="C20" s="697"/>
      <c r="D20" s="238" t="s">
        <v>369</v>
      </c>
      <c r="E20" s="238" t="s">
        <v>356</v>
      </c>
    </row>
    <row r="21" spans="1:6" ht="24.95" customHeight="1">
      <c r="A21" s="240" t="s">
        <v>378</v>
      </c>
      <c r="B21" s="245" t="s">
        <v>473</v>
      </c>
      <c r="C21" s="240" t="s">
        <v>173</v>
      </c>
      <c r="D21" s="239">
        <v>70000</v>
      </c>
      <c r="E21" s="241"/>
    </row>
    <row r="22" spans="1:6" ht="24.95" customHeight="1">
      <c r="A22" s="240" t="s">
        <v>379</v>
      </c>
      <c r="B22" s="245" t="s">
        <v>474</v>
      </c>
      <c r="C22" s="240" t="s">
        <v>173</v>
      </c>
      <c r="D22" s="239">
        <v>20000</v>
      </c>
      <c r="E22" s="241"/>
    </row>
    <row r="23" spans="1:6" ht="24.95" customHeight="1">
      <c r="A23" s="240" t="s">
        <v>380</v>
      </c>
      <c r="B23" s="240" t="s">
        <v>381</v>
      </c>
      <c r="C23" s="240" t="s">
        <v>173</v>
      </c>
      <c r="D23" s="239">
        <v>8000</v>
      </c>
      <c r="E23" s="241" t="s">
        <v>382</v>
      </c>
    </row>
    <row r="24" spans="1:6" ht="24.95" customHeight="1">
      <c r="A24" s="699" t="s">
        <v>383</v>
      </c>
      <c r="B24" s="240" t="s">
        <v>384</v>
      </c>
      <c r="C24" s="240" t="s">
        <v>173</v>
      </c>
      <c r="D24" s="239">
        <v>71500</v>
      </c>
      <c r="E24" s="246" t="s">
        <v>561</v>
      </c>
      <c r="F24" s="236" t="s">
        <v>562</v>
      </c>
    </row>
    <row r="25" spans="1:6" ht="24.95" customHeight="1">
      <c r="A25" s="699"/>
      <c r="B25" s="240" t="s">
        <v>385</v>
      </c>
      <c r="C25" s="240" t="s">
        <v>173</v>
      </c>
      <c r="D25" s="239">
        <v>71500</v>
      </c>
      <c r="E25" s="246" t="s">
        <v>561</v>
      </c>
      <c r="F25" s="236" t="s">
        <v>562</v>
      </c>
    </row>
    <row r="26" spans="1:6" ht="24.95" customHeight="1">
      <c r="A26" s="240" t="s">
        <v>386</v>
      </c>
      <c r="B26" s="240" t="s">
        <v>388</v>
      </c>
      <c r="C26" s="240" t="s">
        <v>387</v>
      </c>
      <c r="D26" s="239">
        <v>24000</v>
      </c>
      <c r="E26" s="246" t="s">
        <v>563</v>
      </c>
      <c r="F26" s="236" t="s">
        <v>564</v>
      </c>
    </row>
    <row r="27" spans="1:6" ht="24.95" customHeight="1">
      <c r="A27" s="236" t="s">
        <v>552</v>
      </c>
      <c r="D27" s="244"/>
      <c r="E27" s="243"/>
    </row>
    <row r="28" spans="1:6" ht="24.95" customHeight="1">
      <c r="D28" s="244"/>
      <c r="E28" s="243"/>
    </row>
    <row r="29" spans="1:6" ht="24.95" customHeight="1">
      <c r="A29" s="237" t="s">
        <v>425</v>
      </c>
    </row>
    <row r="30" spans="1:6" ht="24.95" customHeight="1">
      <c r="A30" s="238" t="s">
        <v>407</v>
      </c>
      <c r="B30" s="238" t="s">
        <v>407</v>
      </c>
      <c r="C30" s="238" t="s">
        <v>408</v>
      </c>
      <c r="D30" s="238" t="s">
        <v>565</v>
      </c>
      <c r="E30" s="238" t="s">
        <v>355</v>
      </c>
    </row>
    <row r="31" spans="1:6" ht="24.95" customHeight="1">
      <c r="A31" s="240" t="s">
        <v>436</v>
      </c>
      <c r="B31" s="240" t="s">
        <v>409</v>
      </c>
      <c r="C31" s="245" t="s">
        <v>475</v>
      </c>
      <c r="D31" s="239">
        <v>46750000</v>
      </c>
      <c r="E31" s="246" t="s">
        <v>566</v>
      </c>
      <c r="F31" s="236" t="s">
        <v>567</v>
      </c>
    </row>
    <row r="32" spans="1:6" ht="24.95" customHeight="1">
      <c r="A32" s="240" t="s">
        <v>436</v>
      </c>
      <c r="B32" s="240" t="s">
        <v>410</v>
      </c>
      <c r="C32" s="240" t="s">
        <v>411</v>
      </c>
      <c r="D32" s="239">
        <v>11390000</v>
      </c>
      <c r="E32" s="246" t="s">
        <v>566</v>
      </c>
      <c r="F32" s="236" t="s">
        <v>567</v>
      </c>
    </row>
    <row r="33" spans="1:6" ht="24.95" customHeight="1">
      <c r="A33" s="240" t="s">
        <v>437</v>
      </c>
      <c r="B33" s="240" t="s">
        <v>412</v>
      </c>
      <c r="C33" s="240" t="s">
        <v>413</v>
      </c>
      <c r="D33" s="239">
        <v>5100000</v>
      </c>
      <c r="E33" s="246" t="s">
        <v>591</v>
      </c>
      <c r="F33" s="236" t="s">
        <v>592</v>
      </c>
    </row>
    <row r="34" spans="1:6" ht="24.95" customHeight="1">
      <c r="A34" s="240" t="s">
        <v>438</v>
      </c>
      <c r="B34" s="240" t="s">
        <v>414</v>
      </c>
      <c r="C34" s="240" t="s">
        <v>413</v>
      </c>
      <c r="D34" s="239">
        <v>5100000</v>
      </c>
      <c r="E34" s="246" t="s">
        <v>591</v>
      </c>
      <c r="F34" s="236" t="s">
        <v>592</v>
      </c>
    </row>
    <row r="35" spans="1:6" ht="24.95" customHeight="1">
      <c r="A35" s="240" t="s">
        <v>438</v>
      </c>
      <c r="B35" s="240" t="s">
        <v>415</v>
      </c>
      <c r="C35" s="240" t="s">
        <v>416</v>
      </c>
      <c r="D35" s="239">
        <v>4800000</v>
      </c>
      <c r="E35" s="246" t="s">
        <v>591</v>
      </c>
      <c r="F35" s="236" t="s">
        <v>592</v>
      </c>
    </row>
    <row r="36" spans="1:6" ht="24.95" customHeight="1">
      <c r="A36" s="240" t="s">
        <v>439</v>
      </c>
      <c r="B36" s="240" t="s">
        <v>417</v>
      </c>
      <c r="C36" s="240" t="s">
        <v>418</v>
      </c>
      <c r="D36" s="239">
        <v>4100000</v>
      </c>
      <c r="E36" s="246" t="s">
        <v>591</v>
      </c>
      <c r="F36" s="236" t="s">
        <v>592</v>
      </c>
    </row>
    <row r="37" spans="1:6" ht="24.95" customHeight="1">
      <c r="A37" s="240" t="s">
        <v>440</v>
      </c>
      <c r="B37" s="240" t="s">
        <v>419</v>
      </c>
      <c r="C37" s="240" t="s">
        <v>420</v>
      </c>
      <c r="D37" s="239">
        <v>12000000</v>
      </c>
      <c r="E37" s="240"/>
    </row>
    <row r="38" spans="1:6" ht="24.95" customHeight="1">
      <c r="A38" s="240" t="s">
        <v>438</v>
      </c>
      <c r="B38" s="240" t="s">
        <v>421</v>
      </c>
      <c r="C38" s="245" t="s">
        <v>478</v>
      </c>
      <c r="D38" s="239">
        <v>445454</v>
      </c>
      <c r="E38" s="246" t="s">
        <v>561</v>
      </c>
      <c r="F38" s="236" t="s">
        <v>562</v>
      </c>
    </row>
    <row r="39" spans="1:6" ht="24.95" customHeight="1">
      <c r="A39" s="240" t="s">
        <v>438</v>
      </c>
      <c r="B39" s="240" t="s">
        <v>422</v>
      </c>
      <c r="C39" s="240" t="s">
        <v>423</v>
      </c>
      <c r="D39" s="239">
        <v>154545</v>
      </c>
      <c r="E39" s="246" t="s">
        <v>561</v>
      </c>
      <c r="F39" s="236" t="s">
        <v>562</v>
      </c>
    </row>
    <row r="41" spans="1:6" ht="24.95" customHeight="1">
      <c r="A41" s="700" t="s">
        <v>442</v>
      </c>
      <c r="B41" s="700"/>
      <c r="C41" s="700"/>
      <c r="D41" s="700"/>
      <c r="E41" s="700"/>
    </row>
    <row r="42" spans="1:6" ht="24.95" customHeight="1">
      <c r="A42" s="236" t="s">
        <v>568</v>
      </c>
    </row>
    <row r="43" spans="1:6" ht="24.95" customHeight="1">
      <c r="A43" s="703" t="s">
        <v>569</v>
      </c>
      <c r="B43" s="704"/>
      <c r="C43" s="704"/>
      <c r="D43" s="704"/>
      <c r="E43" s="704"/>
    </row>
    <row r="45" spans="1:6" ht="24.95" customHeight="1">
      <c r="A45" s="236" t="s">
        <v>570</v>
      </c>
    </row>
    <row r="46" spans="1:6" ht="24.95" customHeight="1">
      <c r="A46" s="241" t="s">
        <v>443</v>
      </c>
      <c r="B46" s="698" t="s">
        <v>575</v>
      </c>
      <c r="C46" s="698"/>
      <c r="D46" s="698" t="s">
        <v>389</v>
      </c>
      <c r="E46" s="698"/>
    </row>
    <row r="47" spans="1:6" ht="50.1" customHeight="1">
      <c r="A47" s="247" t="s">
        <v>571</v>
      </c>
      <c r="B47" s="701" t="s">
        <v>572</v>
      </c>
      <c r="C47" s="702"/>
      <c r="D47" s="701" t="s">
        <v>572</v>
      </c>
      <c r="E47" s="702"/>
    </row>
    <row r="48" spans="1:6" ht="24.95" customHeight="1">
      <c r="A48" s="236" t="s">
        <v>441</v>
      </c>
      <c r="E48" s="236" t="s">
        <v>390</v>
      </c>
    </row>
    <row r="49" spans="1:5" ht="24.95" customHeight="1">
      <c r="A49" s="241" t="s">
        <v>391</v>
      </c>
      <c r="B49" s="241" t="s">
        <v>573</v>
      </c>
      <c r="C49" s="241" t="s">
        <v>392</v>
      </c>
      <c r="D49" s="241" t="s">
        <v>389</v>
      </c>
      <c r="E49" s="241" t="s">
        <v>226</v>
      </c>
    </row>
    <row r="50" spans="1:5" ht="30" customHeight="1">
      <c r="A50" s="245" t="s">
        <v>476</v>
      </c>
      <c r="B50" s="239">
        <v>70000</v>
      </c>
      <c r="C50" s="239">
        <v>25000</v>
      </c>
      <c r="D50" s="239">
        <v>25000</v>
      </c>
      <c r="E50" s="239">
        <f>SUM(B50:D50)</f>
        <v>120000</v>
      </c>
    </row>
    <row r="51" spans="1:5" ht="30" customHeight="1">
      <c r="A51" s="245" t="s">
        <v>477</v>
      </c>
      <c r="B51" s="239">
        <v>70000</v>
      </c>
      <c r="C51" s="239">
        <v>25000</v>
      </c>
      <c r="D51" s="239">
        <v>25000</v>
      </c>
      <c r="E51" s="239">
        <f>SUM(B51:D51)</f>
        <v>120000</v>
      </c>
    </row>
    <row r="52" spans="1:5" ht="30" customHeight="1">
      <c r="A52" s="240" t="s">
        <v>574</v>
      </c>
      <c r="B52" s="239">
        <v>70000</v>
      </c>
      <c r="C52" s="239">
        <v>25000</v>
      </c>
      <c r="D52" s="239">
        <v>25000</v>
      </c>
      <c r="E52" s="239">
        <f>SUM(B52:D52)</f>
        <v>120000</v>
      </c>
    </row>
    <row r="53" spans="1:5" ht="30" customHeight="1">
      <c r="A53" s="240"/>
      <c r="B53" s="239"/>
      <c r="C53" s="239"/>
      <c r="D53" s="239"/>
      <c r="E53" s="239"/>
    </row>
  </sheetData>
  <mergeCells count="21">
    <mergeCell ref="B47:C47"/>
    <mergeCell ref="D47:E47"/>
    <mergeCell ref="B46:C46"/>
    <mergeCell ref="D46:E46"/>
    <mergeCell ref="A41:E41"/>
    <mergeCell ref="A43:E43"/>
    <mergeCell ref="A20:C20"/>
    <mergeCell ref="A15:C15"/>
    <mergeCell ref="A24:A25"/>
    <mergeCell ref="A8:A13"/>
    <mergeCell ref="B8:B10"/>
    <mergeCell ref="B11:B13"/>
    <mergeCell ref="A14:C14"/>
    <mergeCell ref="A18:E18"/>
    <mergeCell ref="A1:E1"/>
    <mergeCell ref="A3:C3"/>
    <mergeCell ref="A4:A7"/>
    <mergeCell ref="B4:C4"/>
    <mergeCell ref="B5:C5"/>
    <mergeCell ref="B6:C6"/>
    <mergeCell ref="B7:C7"/>
  </mergeCells>
  <phoneticPr fontId="2" type="noConversion"/>
  <pageMargins left="0.25" right="0.25" top="0.75" bottom="0.75" header="0.3" footer="0.3"/>
  <pageSetup paperSize="9" orientation="portrait" r:id="rId1"/>
  <headerFooter alignWithMargins="0"/>
  <rowBreaks count="2" manualBreakCount="2">
    <brk id="18" max="4" man="1"/>
    <brk id="40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4"/>
  <sheetViews>
    <sheetView view="pageBreakPreview" topLeftCell="A21" zoomScale="145" zoomScaleNormal="75" zoomScaleSheetLayoutView="145" workbookViewId="0">
      <selection activeCell="C40" sqref="C40"/>
    </sheetView>
  </sheetViews>
  <sheetFormatPr defaultColWidth="8" defaultRowHeight="21.95" customHeight="1"/>
  <cols>
    <col min="1" max="1" width="20.77734375" style="135" customWidth="1"/>
    <col min="2" max="2" width="6.77734375" style="171" customWidth="1"/>
    <col min="3" max="3" width="3.77734375" style="135" customWidth="1"/>
    <col min="4" max="4" width="6.77734375" style="152" customWidth="1"/>
    <col min="5" max="9" width="6.77734375" style="135" customWidth="1"/>
    <col min="10" max="10" width="5.77734375" style="135" customWidth="1"/>
    <col min="11" max="11" width="2.5546875" style="108" customWidth="1"/>
    <col min="12" max="17" width="5.77734375" style="108" customWidth="1"/>
    <col min="18" max="18" width="8" style="108"/>
    <col min="19" max="16384" width="8" style="135"/>
  </cols>
  <sheetData>
    <row r="1" spans="1:19" s="110" customFormat="1" ht="60" customHeight="1">
      <c r="A1" s="711" t="s">
        <v>579</v>
      </c>
      <c r="B1" s="711"/>
      <c r="C1" s="711"/>
      <c r="D1" s="711"/>
      <c r="E1" s="711"/>
      <c r="F1" s="711"/>
      <c r="G1" s="711"/>
      <c r="H1" s="711"/>
      <c r="I1" s="711"/>
      <c r="J1" s="711"/>
      <c r="K1" s="107"/>
      <c r="L1" s="108"/>
      <c r="M1" s="109"/>
      <c r="N1" s="109"/>
      <c r="O1" s="109"/>
      <c r="P1" s="109"/>
      <c r="Q1" s="109"/>
      <c r="R1" s="109"/>
    </row>
    <row r="2" spans="1:19" s="116" customFormat="1" ht="18" customHeight="1" thickBot="1">
      <c r="A2" s="111"/>
      <c r="B2" s="105"/>
      <c r="C2" s="105"/>
      <c r="D2" s="106"/>
      <c r="E2" s="106"/>
      <c r="F2" s="106"/>
      <c r="G2" s="106"/>
      <c r="H2" s="106"/>
      <c r="I2" s="106"/>
      <c r="J2" s="111"/>
      <c r="K2" s="112"/>
      <c r="L2" s="113"/>
      <c r="M2" s="114"/>
      <c r="N2" s="108"/>
      <c r="O2" s="108"/>
      <c r="P2" s="115"/>
      <c r="Q2" s="115"/>
      <c r="R2" s="115"/>
    </row>
    <row r="3" spans="1:19" s="116" customFormat="1" ht="18" customHeight="1">
      <c r="A3" s="117" t="s">
        <v>615</v>
      </c>
      <c r="B3" s="118"/>
      <c r="C3" s="118"/>
      <c r="D3" s="119"/>
      <c r="E3" s="119"/>
      <c r="F3" s="119"/>
      <c r="G3" s="119"/>
      <c r="H3" s="119"/>
      <c r="I3" s="119"/>
      <c r="J3" s="120"/>
      <c r="K3" s="112"/>
      <c r="L3" s="113"/>
      <c r="M3" s="114"/>
      <c r="N3" s="108"/>
      <c r="O3" s="108"/>
      <c r="P3" s="115"/>
      <c r="Q3" s="115"/>
      <c r="R3" s="115"/>
    </row>
    <row r="4" spans="1:19" s="116" customFormat="1" ht="18" customHeight="1">
      <c r="A4" s="104" t="s">
        <v>616</v>
      </c>
      <c r="B4" s="712" t="s">
        <v>617</v>
      </c>
      <c r="C4" s="712"/>
      <c r="D4" s="712"/>
      <c r="E4" s="712"/>
      <c r="F4" s="712"/>
      <c r="G4" s="712"/>
      <c r="H4" s="712"/>
      <c r="I4" s="712"/>
      <c r="J4" s="713"/>
      <c r="K4" s="112"/>
      <c r="L4" s="113"/>
      <c r="M4" s="114"/>
      <c r="N4" s="108"/>
      <c r="O4" s="108"/>
      <c r="P4" s="115"/>
      <c r="Q4" s="115"/>
      <c r="R4" s="115"/>
    </row>
    <row r="5" spans="1:19" s="116" customFormat="1" ht="18" customHeight="1">
      <c r="A5" s="104" t="s">
        <v>619</v>
      </c>
      <c r="B5" s="121">
        <v>0.16</v>
      </c>
      <c r="C5" s="121"/>
      <c r="D5" s="122" t="s">
        <v>205</v>
      </c>
      <c r="E5" s="121"/>
      <c r="F5" s="121"/>
      <c r="G5" s="121"/>
      <c r="H5" s="121"/>
      <c r="I5" s="121"/>
      <c r="J5" s="123"/>
      <c r="K5" s="112"/>
      <c r="L5" s="113"/>
      <c r="M5" s="114">
        <f>B21/SUM(B12+B15-B21+B22)*100</f>
        <v>1.2530712530712529</v>
      </c>
      <c r="N5" s="395">
        <f>SUM((B12+B15+B22-B21)/(B12+B15+B22))*100</f>
        <v>98.762436301868476</v>
      </c>
      <c r="O5" s="108"/>
      <c r="P5" s="115"/>
      <c r="Q5" s="115"/>
      <c r="R5" s="115"/>
    </row>
    <row r="6" spans="1:19" s="116" customFormat="1" ht="18" customHeight="1">
      <c r="A6" s="104" t="s">
        <v>618</v>
      </c>
      <c r="B6" s="124" t="s">
        <v>839</v>
      </c>
      <c r="C6" s="125"/>
      <c r="D6" s="126"/>
      <c r="E6" s="126"/>
      <c r="F6" s="126"/>
      <c r="G6" s="126"/>
      <c r="H6" s="126"/>
      <c r="I6" s="126"/>
      <c r="J6" s="127"/>
      <c r="K6" s="112"/>
      <c r="L6" s="113"/>
      <c r="M6" s="114"/>
      <c r="N6" s="108"/>
      <c r="O6" s="108"/>
      <c r="P6" s="115"/>
      <c r="Q6" s="115"/>
      <c r="R6" s="115"/>
    </row>
    <row r="7" spans="1:19" s="116" customFormat="1" ht="18" customHeight="1">
      <c r="A7" s="174" t="s">
        <v>201</v>
      </c>
      <c r="B7" s="175" t="s">
        <v>202</v>
      </c>
      <c r="C7" s="176"/>
      <c r="D7" s="177" t="s">
        <v>401</v>
      </c>
      <c r="E7" s="178"/>
      <c r="F7" s="178"/>
      <c r="G7" s="178"/>
      <c r="H7" s="178"/>
      <c r="I7" s="179"/>
      <c r="J7" s="180" t="s">
        <v>355</v>
      </c>
      <c r="K7" s="112"/>
      <c r="L7" s="113"/>
      <c r="M7" s="114"/>
      <c r="N7" s="108"/>
      <c r="O7" s="108"/>
      <c r="P7" s="115"/>
      <c r="Q7" s="115"/>
      <c r="R7" s="115"/>
    </row>
    <row r="8" spans="1:19" ht="18" customHeight="1">
      <c r="A8" s="128" t="s">
        <v>393</v>
      </c>
      <c r="B8" s="129"/>
      <c r="C8" s="130"/>
      <c r="D8" s="131"/>
      <c r="E8" s="132"/>
      <c r="F8" s="132"/>
      <c r="G8" s="132"/>
      <c r="H8" s="132"/>
      <c r="I8" s="130"/>
      <c r="J8" s="130"/>
      <c r="K8" s="133"/>
      <c r="M8" s="134"/>
    </row>
    <row r="9" spans="1:19" ht="18" customHeight="1">
      <c r="A9" s="136" t="s">
        <v>614</v>
      </c>
      <c r="B9" s="137">
        <f>ROUNDUP(B12*1000/500,0)</f>
        <v>3</v>
      </c>
      <c r="C9" s="138" t="s">
        <v>203</v>
      </c>
      <c r="D9" s="136" t="s">
        <v>612</v>
      </c>
      <c r="E9" s="139"/>
      <c r="F9" s="139"/>
      <c r="G9" s="139"/>
      <c r="H9" s="139"/>
      <c r="I9" s="138"/>
      <c r="J9" s="140"/>
      <c r="K9" s="141"/>
      <c r="L9" s="142" t="s">
        <v>498</v>
      </c>
      <c r="M9" s="139"/>
      <c r="N9" s="133"/>
      <c r="O9" s="133"/>
      <c r="P9" s="133"/>
      <c r="Q9" s="133"/>
    </row>
    <row r="10" spans="1:19" ht="18" customHeight="1">
      <c r="A10" s="192" t="s">
        <v>394</v>
      </c>
      <c r="B10" s="187"/>
      <c r="C10" s="188"/>
      <c r="D10" s="189"/>
      <c r="E10" s="190"/>
      <c r="F10" s="190"/>
      <c r="G10" s="190"/>
      <c r="H10" s="190"/>
      <c r="I10" s="190"/>
      <c r="J10" s="191"/>
      <c r="K10" s="133"/>
      <c r="L10" s="143" t="s">
        <v>497</v>
      </c>
      <c r="M10" s="144" t="s">
        <v>517</v>
      </c>
      <c r="N10" s="108" t="s">
        <v>500</v>
      </c>
      <c r="O10" s="135"/>
      <c r="P10" s="135"/>
      <c r="Q10" s="135"/>
      <c r="R10" s="135"/>
    </row>
    <row r="11" spans="1:19" ht="18" customHeight="1">
      <c r="A11" s="185" t="s">
        <v>204</v>
      </c>
      <c r="B11" s="182">
        <v>0.161</v>
      </c>
      <c r="C11" s="146" t="s">
        <v>205</v>
      </c>
      <c r="D11" s="147" t="s">
        <v>582</v>
      </c>
      <c r="E11" s="133"/>
      <c r="F11" s="133"/>
      <c r="G11" s="133"/>
      <c r="H11" s="133"/>
      <c r="I11" s="133"/>
      <c r="J11" s="186"/>
      <c r="K11" s="141"/>
      <c r="M11" s="135"/>
      <c r="N11" s="108" t="s">
        <v>499</v>
      </c>
      <c r="O11" s="135"/>
      <c r="P11" s="135"/>
      <c r="Q11" s="135"/>
      <c r="R11" s="135"/>
    </row>
    <row r="12" spans="1:19" ht="18" customHeight="1">
      <c r="A12" s="185" t="s">
        <v>629</v>
      </c>
      <c r="B12" s="181">
        <f>SUM(B13:B14)</f>
        <v>1.1179999999999999</v>
      </c>
      <c r="C12" s="146" t="s">
        <v>206</v>
      </c>
      <c r="D12" s="147" t="s">
        <v>557</v>
      </c>
      <c r="E12" s="133"/>
      <c r="F12" s="133"/>
      <c r="G12" s="133"/>
      <c r="H12" s="133"/>
      <c r="I12" s="133"/>
      <c r="J12" s="186"/>
      <c r="K12" s="141"/>
      <c r="L12" s="142" t="s">
        <v>480</v>
      </c>
      <c r="M12" s="139"/>
      <c r="N12" s="133"/>
      <c r="O12" s="133"/>
      <c r="P12" s="133"/>
      <c r="Q12" s="133"/>
    </row>
    <row r="13" spans="1:19" ht="18" customHeight="1">
      <c r="A13" s="149" t="s">
        <v>620</v>
      </c>
      <c r="B13" s="173">
        <v>1.091</v>
      </c>
      <c r="C13" s="146" t="s">
        <v>206</v>
      </c>
      <c r="D13" s="147"/>
      <c r="E13" s="133"/>
      <c r="F13" s="133"/>
      <c r="G13" s="133"/>
      <c r="H13" s="133"/>
      <c r="I13" s="133"/>
      <c r="J13" s="186"/>
      <c r="K13" s="141"/>
      <c r="L13" s="142"/>
      <c r="M13" s="139"/>
      <c r="N13" s="133"/>
      <c r="O13" s="133"/>
      <c r="P13" s="133"/>
      <c r="Q13" s="133"/>
    </row>
    <row r="14" spans="1:19" ht="18" customHeight="1">
      <c r="A14" s="150" t="s">
        <v>621</v>
      </c>
      <c r="B14" s="173">
        <v>2.7E-2</v>
      </c>
      <c r="C14" s="146" t="s">
        <v>206</v>
      </c>
      <c r="D14" s="147"/>
      <c r="E14" s="133"/>
      <c r="F14" s="133"/>
      <c r="G14" s="133"/>
      <c r="H14" s="133"/>
      <c r="I14" s="133"/>
      <c r="J14" s="186"/>
      <c r="K14" s="141"/>
      <c r="L14" s="142"/>
      <c r="M14" s="139"/>
      <c r="N14" s="133"/>
      <c r="O14" s="133"/>
      <c r="P14" s="133"/>
      <c r="Q14" s="133"/>
    </row>
    <row r="15" spans="1:19" ht="18" customHeight="1">
      <c r="A15" s="185" t="s">
        <v>628</v>
      </c>
      <c r="B15" s="181">
        <f>SUM(B16:B21)</f>
        <v>0.79500000000000004</v>
      </c>
      <c r="C15" s="146" t="s">
        <v>206</v>
      </c>
      <c r="D15" s="147"/>
      <c r="E15" s="133"/>
      <c r="F15" s="133"/>
      <c r="G15" s="133"/>
      <c r="H15" s="133"/>
      <c r="I15" s="133"/>
      <c r="J15" s="186"/>
      <c r="K15" s="133"/>
      <c r="L15" s="143" t="s">
        <v>399</v>
      </c>
      <c r="M15" s="144" t="s">
        <v>207</v>
      </c>
      <c r="N15" s="143" t="s">
        <v>335</v>
      </c>
      <c r="O15" s="144" t="s">
        <v>208</v>
      </c>
      <c r="P15" s="143" t="s">
        <v>400</v>
      </c>
      <c r="Q15" s="144" t="s">
        <v>209</v>
      </c>
      <c r="R15" s="151"/>
      <c r="S15" s="152"/>
    </row>
    <row r="16" spans="1:19" ht="18" customHeight="1">
      <c r="A16" s="145" t="s">
        <v>622</v>
      </c>
      <c r="B16" s="173">
        <v>2.7E-2</v>
      </c>
      <c r="C16" s="146" t="s">
        <v>206</v>
      </c>
      <c r="D16" s="147"/>
      <c r="E16" s="133"/>
      <c r="F16" s="133"/>
      <c r="G16" s="133"/>
      <c r="H16" s="133"/>
      <c r="I16" s="133"/>
      <c r="J16" s="186"/>
      <c r="K16" s="133"/>
      <c r="L16" s="143"/>
      <c r="M16" s="144"/>
      <c r="N16" s="143"/>
      <c r="O16" s="144"/>
      <c r="P16" s="143"/>
      <c r="Q16" s="144"/>
      <c r="R16" s="151"/>
      <c r="S16" s="152"/>
    </row>
    <row r="17" spans="1:19" ht="18" customHeight="1">
      <c r="A17" s="145" t="s">
        <v>623</v>
      </c>
      <c r="B17" s="173">
        <v>1.4E-2</v>
      </c>
      <c r="C17" s="146" t="s">
        <v>206</v>
      </c>
      <c r="D17" s="147"/>
      <c r="E17" s="133"/>
      <c r="F17" s="133"/>
      <c r="G17" s="133"/>
      <c r="H17" s="133"/>
      <c r="I17" s="133"/>
      <c r="J17" s="186"/>
      <c r="K17" s="133"/>
      <c r="L17" s="143"/>
      <c r="M17" s="144"/>
      <c r="N17" s="143"/>
      <c r="O17" s="144"/>
      <c r="P17" s="143"/>
      <c r="Q17" s="144"/>
      <c r="R17" s="151"/>
      <c r="S17" s="152"/>
    </row>
    <row r="18" spans="1:19" ht="18" customHeight="1">
      <c r="A18" s="145" t="s">
        <v>624</v>
      </c>
      <c r="B18" s="173">
        <v>1E-3</v>
      </c>
      <c r="C18" s="146" t="s">
        <v>206</v>
      </c>
      <c r="D18" s="147"/>
      <c r="E18" s="133"/>
      <c r="F18" s="133"/>
      <c r="G18" s="133"/>
      <c r="H18" s="133"/>
      <c r="I18" s="133"/>
      <c r="J18" s="186"/>
      <c r="K18" s="133"/>
      <c r="L18" s="143"/>
      <c r="M18" s="144"/>
      <c r="N18" s="143"/>
      <c r="O18" s="144"/>
      <c r="P18" s="143"/>
      <c r="Q18" s="144"/>
      <c r="R18" s="151"/>
      <c r="S18" s="152"/>
    </row>
    <row r="19" spans="1:19" ht="18" customHeight="1">
      <c r="A19" s="145" t="s">
        <v>625</v>
      </c>
      <c r="B19" s="173">
        <v>0.38600000000000001</v>
      </c>
      <c r="C19" s="146" t="s">
        <v>206</v>
      </c>
      <c r="D19" s="147"/>
      <c r="E19" s="133"/>
      <c r="F19" s="133"/>
      <c r="G19" s="133"/>
      <c r="H19" s="133"/>
      <c r="I19" s="133"/>
      <c r="J19" s="186"/>
      <c r="K19" s="133"/>
      <c r="L19" s="143"/>
      <c r="M19" s="144"/>
      <c r="N19" s="143"/>
      <c r="O19" s="144"/>
      <c r="P19" s="143"/>
      <c r="Q19" s="144"/>
      <c r="R19" s="151"/>
      <c r="S19" s="152"/>
    </row>
    <row r="20" spans="1:19" ht="18" customHeight="1">
      <c r="A20" s="145" t="s">
        <v>626</v>
      </c>
      <c r="B20" s="173">
        <v>0.316</v>
      </c>
      <c r="C20" s="146" t="s">
        <v>206</v>
      </c>
      <c r="D20" s="147"/>
      <c r="E20" s="133"/>
      <c r="F20" s="133"/>
      <c r="G20" s="133"/>
      <c r="H20" s="133"/>
      <c r="I20" s="133"/>
      <c r="J20" s="186"/>
      <c r="K20" s="133"/>
      <c r="L20" s="143"/>
      <c r="M20" s="144"/>
      <c r="N20" s="143"/>
      <c r="O20" s="144"/>
      <c r="P20" s="143"/>
      <c r="Q20" s="144"/>
      <c r="R20" s="151"/>
      <c r="S20" s="152"/>
    </row>
    <row r="21" spans="1:19" ht="18" customHeight="1">
      <c r="A21" s="145" t="s">
        <v>646</v>
      </c>
      <c r="B21" s="173">
        <v>5.0999999999999997E-2</v>
      </c>
      <c r="C21" s="146" t="s">
        <v>206</v>
      </c>
      <c r="D21" s="147"/>
      <c r="E21" s="133"/>
      <c r="F21" s="133"/>
      <c r="G21" s="133"/>
      <c r="H21" s="133"/>
      <c r="I21" s="133"/>
      <c r="J21" s="186"/>
      <c r="K21" s="133"/>
      <c r="L21" s="143"/>
      <c r="M21" s="144"/>
      <c r="N21" s="143"/>
      <c r="O21" s="144"/>
      <c r="P21" s="143"/>
      <c r="Q21" s="144"/>
      <c r="R21" s="151"/>
      <c r="S21" s="152"/>
    </row>
    <row r="22" spans="1:19" ht="18" customHeight="1">
      <c r="A22" s="185" t="s">
        <v>627</v>
      </c>
      <c r="B22" s="181">
        <f>B23+B26</f>
        <v>2.2080000000000002</v>
      </c>
      <c r="C22" s="146" t="s">
        <v>206</v>
      </c>
      <c r="D22" s="147"/>
      <c r="E22" s="133"/>
      <c r="F22" s="133"/>
      <c r="G22" s="133"/>
      <c r="H22" s="133"/>
      <c r="I22" s="133"/>
      <c r="J22" s="186"/>
      <c r="K22" s="133"/>
      <c r="L22" s="153">
        <v>0</v>
      </c>
      <c r="M22" s="153">
        <v>0</v>
      </c>
      <c r="N22" s="153">
        <v>0</v>
      </c>
      <c r="O22" s="153">
        <v>0</v>
      </c>
      <c r="P22" s="153">
        <v>1</v>
      </c>
      <c r="Q22" s="153">
        <v>0</v>
      </c>
    </row>
    <row r="23" spans="1:19" ht="18" customHeight="1">
      <c r="A23" s="183" t="s">
        <v>630</v>
      </c>
      <c r="B23" s="184">
        <f>SUM(B24:B25)</f>
        <v>0.61099999999999999</v>
      </c>
      <c r="C23" s="146" t="s">
        <v>206</v>
      </c>
      <c r="D23" s="147"/>
      <c r="E23" s="133"/>
      <c r="F23" s="133"/>
      <c r="G23" s="133"/>
      <c r="H23" s="133"/>
      <c r="I23" s="133"/>
      <c r="J23" s="186"/>
      <c r="K23" s="133"/>
      <c r="L23" s="154"/>
      <c r="M23" s="155"/>
      <c r="N23" s="155"/>
      <c r="O23" s="155"/>
      <c r="P23" s="155"/>
      <c r="Q23" s="155"/>
    </row>
    <row r="24" spans="1:19" ht="18" customHeight="1">
      <c r="A24" s="145" t="s">
        <v>631</v>
      </c>
      <c r="B24" s="173">
        <v>0.443</v>
      </c>
      <c r="C24" s="146" t="s">
        <v>206</v>
      </c>
      <c r="D24" s="147"/>
      <c r="E24" s="133"/>
      <c r="F24" s="133"/>
      <c r="G24" s="133"/>
      <c r="H24" s="133"/>
      <c r="I24" s="133"/>
      <c r="J24" s="186"/>
      <c r="K24" s="133"/>
      <c r="L24" s="154"/>
      <c r="M24" s="155"/>
      <c r="N24" s="155"/>
      <c r="O24" s="155"/>
      <c r="P24" s="155"/>
      <c r="Q24" s="155"/>
    </row>
    <row r="25" spans="1:19" ht="18" customHeight="1">
      <c r="A25" s="145" t="s">
        <v>632</v>
      </c>
      <c r="B25" s="173">
        <v>0.16800000000000001</v>
      </c>
      <c r="C25" s="146" t="s">
        <v>206</v>
      </c>
      <c r="D25" s="147"/>
      <c r="E25" s="133"/>
      <c r="F25" s="133"/>
      <c r="G25" s="133"/>
      <c r="H25" s="133"/>
      <c r="I25" s="133"/>
      <c r="J25" s="186"/>
      <c r="K25" s="133"/>
      <c r="L25" s="155"/>
      <c r="M25" s="155"/>
      <c r="N25" s="155"/>
      <c r="O25" s="155"/>
      <c r="P25" s="155"/>
      <c r="Q25" s="155"/>
    </row>
    <row r="26" spans="1:19" ht="18" customHeight="1">
      <c r="A26" s="183" t="s">
        <v>643</v>
      </c>
      <c r="B26" s="184">
        <f>SUM(B27:B38)</f>
        <v>1.5970000000000004</v>
      </c>
      <c r="C26" s="146" t="s">
        <v>206</v>
      </c>
      <c r="D26" s="147"/>
      <c r="E26" s="133"/>
      <c r="F26" s="133"/>
      <c r="G26" s="133"/>
      <c r="H26" s="133"/>
      <c r="I26" s="133"/>
      <c r="J26" s="186"/>
      <c r="K26" s="133"/>
      <c r="L26" s="155"/>
      <c r="M26" s="155"/>
      <c r="N26" s="155"/>
      <c r="O26" s="155"/>
      <c r="P26" s="155"/>
      <c r="Q26" s="155"/>
    </row>
    <row r="27" spans="1:19" ht="18" customHeight="1">
      <c r="A27" s="145" t="s">
        <v>633</v>
      </c>
      <c r="B27" s="173">
        <v>0.45100000000000001</v>
      </c>
      <c r="C27" s="146" t="s">
        <v>206</v>
      </c>
      <c r="D27" s="147"/>
      <c r="E27" s="133"/>
      <c r="F27" s="133"/>
      <c r="G27" s="133"/>
      <c r="H27" s="133"/>
      <c r="I27" s="133"/>
      <c r="J27" s="186"/>
      <c r="K27" s="133"/>
      <c r="L27" s="155"/>
      <c r="M27" s="155"/>
      <c r="N27" s="155"/>
      <c r="O27" s="155"/>
      <c r="P27" s="155"/>
      <c r="Q27" s="155"/>
    </row>
    <row r="28" spans="1:19" ht="18" customHeight="1">
      <c r="A28" s="145" t="s">
        <v>634</v>
      </c>
      <c r="B28" s="173">
        <v>2.7E-2</v>
      </c>
      <c r="C28" s="146" t="s">
        <v>206</v>
      </c>
      <c r="D28" s="147"/>
      <c r="E28" s="133"/>
      <c r="F28" s="133"/>
      <c r="G28" s="133"/>
      <c r="H28" s="133"/>
      <c r="I28" s="133"/>
      <c r="J28" s="186"/>
      <c r="K28" s="133"/>
      <c r="L28" s="155"/>
      <c r="M28" s="155"/>
      <c r="N28" s="155"/>
      <c r="O28" s="155"/>
      <c r="P28" s="155"/>
      <c r="Q28" s="155"/>
    </row>
    <row r="29" spans="1:19" ht="18" customHeight="1">
      <c r="A29" s="145" t="s">
        <v>635</v>
      </c>
      <c r="B29" s="173">
        <v>0.105</v>
      </c>
      <c r="C29" s="146" t="s">
        <v>206</v>
      </c>
      <c r="D29" s="147"/>
      <c r="E29" s="133"/>
      <c r="F29" s="133"/>
      <c r="G29" s="133"/>
      <c r="H29" s="133"/>
      <c r="I29" s="133"/>
      <c r="J29" s="186"/>
      <c r="K29" s="133"/>
      <c r="L29" s="155"/>
      <c r="M29" s="155"/>
      <c r="N29" s="155"/>
      <c r="O29" s="155"/>
      <c r="P29" s="155"/>
      <c r="Q29" s="155"/>
    </row>
    <row r="30" spans="1:19" ht="18" customHeight="1">
      <c r="A30" s="145" t="s">
        <v>636</v>
      </c>
      <c r="B30" s="173">
        <v>5.1999999999999998E-2</v>
      </c>
      <c r="C30" s="146" t="s">
        <v>206</v>
      </c>
      <c r="D30" s="147"/>
      <c r="E30" s="133"/>
      <c r="F30" s="133"/>
      <c r="G30" s="133"/>
      <c r="H30" s="133"/>
      <c r="I30" s="133"/>
      <c r="J30" s="186"/>
      <c r="K30" s="133"/>
      <c r="L30" s="155"/>
      <c r="M30" s="155"/>
      <c r="N30" s="155"/>
      <c r="O30" s="155"/>
      <c r="P30" s="155"/>
      <c r="Q30" s="155"/>
    </row>
    <row r="31" spans="1:19" ht="18" customHeight="1">
      <c r="A31" s="145" t="s">
        <v>637</v>
      </c>
      <c r="B31" s="173">
        <v>0.13100000000000001</v>
      </c>
      <c r="C31" s="146" t="s">
        <v>206</v>
      </c>
      <c r="D31" s="147"/>
      <c r="E31" s="133"/>
      <c r="F31" s="133"/>
      <c r="G31" s="133"/>
      <c r="H31" s="133"/>
      <c r="I31" s="133"/>
      <c r="J31" s="186"/>
      <c r="K31" s="133"/>
      <c r="L31" s="155"/>
      <c r="M31" s="155"/>
      <c r="N31" s="155"/>
      <c r="O31" s="155"/>
      <c r="P31" s="155"/>
      <c r="Q31" s="155"/>
    </row>
    <row r="32" spans="1:19" ht="18" customHeight="1">
      <c r="A32" s="145" t="s">
        <v>638</v>
      </c>
      <c r="B32" s="173">
        <v>9.2999999999999999E-2</v>
      </c>
      <c r="C32" s="146" t="s">
        <v>206</v>
      </c>
      <c r="D32" s="147"/>
      <c r="E32" s="133"/>
      <c r="F32" s="133"/>
      <c r="G32" s="133"/>
      <c r="H32" s="133"/>
      <c r="I32" s="133"/>
      <c r="J32" s="186"/>
      <c r="K32" s="133"/>
      <c r="L32" s="155"/>
      <c r="M32" s="155"/>
      <c r="N32" s="155"/>
      <c r="O32" s="155"/>
      <c r="P32" s="155"/>
      <c r="Q32" s="155"/>
    </row>
    <row r="33" spans="1:18" ht="18" customHeight="1">
      <c r="A33" s="145" t="s">
        <v>639</v>
      </c>
      <c r="B33" s="173">
        <v>0.27600000000000002</v>
      </c>
      <c r="C33" s="146" t="s">
        <v>206</v>
      </c>
      <c r="D33" s="147"/>
      <c r="E33" s="133"/>
      <c r="F33" s="133"/>
      <c r="G33" s="133"/>
      <c r="H33" s="133"/>
      <c r="I33" s="133"/>
      <c r="J33" s="186"/>
      <c r="K33" s="133"/>
      <c r="L33" s="155"/>
      <c r="M33" s="155"/>
      <c r="N33" s="155"/>
      <c r="O33" s="155"/>
      <c r="P33" s="155"/>
      <c r="Q33" s="155"/>
    </row>
    <row r="34" spans="1:18" ht="18" customHeight="1">
      <c r="A34" s="145" t="s">
        <v>640</v>
      </c>
      <c r="B34" s="173">
        <v>6.0000000000000001E-3</v>
      </c>
      <c r="C34" s="146" t="s">
        <v>206</v>
      </c>
      <c r="D34" s="147"/>
      <c r="E34" s="133"/>
      <c r="F34" s="133"/>
      <c r="G34" s="133"/>
      <c r="H34" s="133"/>
      <c r="I34" s="133"/>
      <c r="J34" s="186"/>
      <c r="K34" s="133"/>
      <c r="L34" s="155"/>
      <c r="M34" s="155"/>
      <c r="N34" s="155"/>
      <c r="O34" s="155"/>
      <c r="P34" s="155"/>
      <c r="Q34" s="155"/>
    </row>
    <row r="35" spans="1:18" ht="18" customHeight="1">
      <c r="A35" s="145" t="s">
        <v>641</v>
      </c>
      <c r="B35" s="173">
        <v>9.8000000000000004E-2</v>
      </c>
      <c r="C35" s="146" t="s">
        <v>206</v>
      </c>
      <c r="D35" s="147"/>
      <c r="E35" s="133"/>
      <c r="F35" s="133"/>
      <c r="G35" s="133"/>
      <c r="H35" s="133"/>
      <c r="I35" s="133"/>
      <c r="J35" s="186"/>
      <c r="K35" s="133"/>
      <c r="L35" s="155"/>
      <c r="M35" s="155"/>
      <c r="N35" s="155"/>
      <c r="O35" s="155"/>
      <c r="P35" s="155"/>
      <c r="Q35" s="155"/>
    </row>
    <row r="36" spans="1:18" ht="18" customHeight="1">
      <c r="A36" s="145" t="s">
        <v>642</v>
      </c>
      <c r="B36" s="173">
        <v>9.7000000000000003E-2</v>
      </c>
      <c r="C36" s="146" t="s">
        <v>206</v>
      </c>
      <c r="D36" s="147"/>
      <c r="E36" s="133"/>
      <c r="F36" s="133"/>
      <c r="G36" s="133"/>
      <c r="H36" s="133"/>
      <c r="I36" s="133"/>
      <c r="J36" s="186"/>
      <c r="K36" s="133"/>
      <c r="L36" s="155"/>
      <c r="M36" s="155"/>
      <c r="N36" s="155"/>
      <c r="O36" s="155"/>
      <c r="P36" s="155"/>
      <c r="Q36" s="155"/>
    </row>
    <row r="37" spans="1:18" ht="18" customHeight="1">
      <c r="A37" s="145" t="s">
        <v>644</v>
      </c>
      <c r="B37" s="173">
        <v>0.09</v>
      </c>
      <c r="C37" s="146" t="s">
        <v>206</v>
      </c>
      <c r="D37" s="147"/>
      <c r="E37" s="133"/>
      <c r="F37" s="133"/>
      <c r="G37" s="133"/>
      <c r="H37" s="133"/>
      <c r="I37" s="133"/>
      <c r="J37" s="186"/>
      <c r="K37" s="133"/>
      <c r="L37" s="155"/>
      <c r="M37" s="155"/>
      <c r="N37" s="155"/>
      <c r="O37" s="155"/>
      <c r="P37" s="155"/>
      <c r="Q37" s="155"/>
    </row>
    <row r="38" spans="1:18" ht="18" customHeight="1">
      <c r="A38" s="145" t="s">
        <v>645</v>
      </c>
      <c r="B38" s="173">
        <v>0.17100000000000001</v>
      </c>
      <c r="C38" s="146" t="s">
        <v>206</v>
      </c>
      <c r="D38" s="147"/>
      <c r="E38" s="133"/>
      <c r="F38" s="133"/>
      <c r="G38" s="133"/>
      <c r="H38" s="133"/>
      <c r="I38" s="133"/>
      <c r="J38" s="186"/>
      <c r="K38" s="133"/>
      <c r="L38" s="155"/>
      <c r="M38" s="155"/>
      <c r="N38" s="155"/>
      <c r="O38" s="155"/>
      <c r="P38" s="155"/>
      <c r="Q38" s="155"/>
    </row>
    <row r="39" spans="1:18" ht="18" customHeight="1">
      <c r="A39" s="128" t="s">
        <v>395</v>
      </c>
      <c r="B39" s="156"/>
      <c r="C39" s="130"/>
      <c r="D39" s="131"/>
      <c r="E39" s="132"/>
      <c r="F39" s="132"/>
      <c r="G39" s="132"/>
      <c r="H39" s="132"/>
      <c r="I39" s="130"/>
      <c r="J39" s="130"/>
      <c r="K39" s="157"/>
    </row>
    <row r="40" spans="1:18" ht="18" customHeight="1">
      <c r="A40" s="145" t="s">
        <v>481</v>
      </c>
      <c r="B40" s="158">
        <f>B12</f>
        <v>1.1179999999999999</v>
      </c>
      <c r="C40" s="146" t="s">
        <v>206</v>
      </c>
      <c r="D40" s="145"/>
      <c r="E40" s="133"/>
      <c r="F40" s="133"/>
      <c r="G40" s="133"/>
      <c r="H40" s="133"/>
      <c r="I40" s="146"/>
      <c r="J40" s="146"/>
      <c r="K40" s="151"/>
      <c r="L40" s="142" t="s">
        <v>502</v>
      </c>
      <c r="M40" s="133"/>
      <c r="N40" s="133"/>
      <c r="O40" s="133"/>
      <c r="P40" s="133"/>
      <c r="Q40" s="133"/>
    </row>
    <row r="41" spans="1:18" ht="18" customHeight="1">
      <c r="A41" s="145" t="s">
        <v>482</v>
      </c>
      <c r="B41" s="158">
        <f>B15</f>
        <v>0.79500000000000004</v>
      </c>
      <c r="C41" s="146" t="s">
        <v>206</v>
      </c>
      <c r="D41" s="145"/>
      <c r="E41" s="133"/>
      <c r="F41" s="133"/>
      <c r="G41" s="133"/>
      <c r="H41" s="133"/>
      <c r="I41" s="146"/>
      <c r="J41" s="146"/>
      <c r="K41" s="133"/>
      <c r="L41" s="159" t="s">
        <v>501</v>
      </c>
      <c r="M41" s="707" t="s">
        <v>603</v>
      </c>
      <c r="N41" s="708"/>
      <c r="O41" s="135"/>
      <c r="P41" s="135"/>
      <c r="Q41" s="135"/>
      <c r="R41" s="135"/>
    </row>
    <row r="42" spans="1:18" ht="18" customHeight="1">
      <c r="A42" s="145" t="s">
        <v>483</v>
      </c>
      <c r="B42" s="158">
        <f>B22</f>
        <v>2.2080000000000002</v>
      </c>
      <c r="C42" s="146" t="s">
        <v>206</v>
      </c>
      <c r="D42" s="145"/>
      <c r="E42" s="133"/>
      <c r="F42" s="133"/>
      <c r="G42" s="133"/>
      <c r="H42" s="133"/>
      <c r="I42" s="146"/>
      <c r="J42" s="146"/>
      <c r="K42" s="133"/>
      <c r="L42" s="160" t="s">
        <v>503</v>
      </c>
      <c r="M42" s="709">
        <v>3</v>
      </c>
      <c r="N42" s="710"/>
      <c r="O42" s="135"/>
      <c r="P42" s="135"/>
      <c r="Q42" s="135"/>
      <c r="R42" s="135"/>
    </row>
    <row r="43" spans="1:18" ht="18" customHeight="1">
      <c r="A43" s="145" t="s">
        <v>484</v>
      </c>
      <c r="B43" s="161">
        <f>B12</f>
        <v>1.1179999999999999</v>
      </c>
      <c r="C43" s="146" t="s">
        <v>206</v>
      </c>
      <c r="D43" s="145"/>
      <c r="E43" s="133"/>
      <c r="F43" s="133"/>
      <c r="G43" s="133"/>
      <c r="H43" s="133"/>
      <c r="I43" s="146"/>
      <c r="J43" s="146"/>
      <c r="K43" s="133"/>
    </row>
    <row r="44" spans="1:18" ht="18" customHeight="1">
      <c r="A44" s="145" t="s">
        <v>485</v>
      </c>
      <c r="B44" s="161">
        <f>B15</f>
        <v>0.79500000000000004</v>
      </c>
      <c r="C44" s="146" t="s">
        <v>206</v>
      </c>
      <c r="D44" s="145"/>
      <c r="E44" s="133"/>
      <c r="F44" s="133"/>
      <c r="G44" s="133"/>
      <c r="H44" s="133"/>
      <c r="I44" s="146"/>
      <c r="J44" s="146"/>
      <c r="K44" s="133"/>
      <c r="L44" s="193"/>
      <c r="M44" s="194"/>
      <c r="N44" s="194"/>
      <c r="O44" s="194"/>
    </row>
    <row r="45" spans="1:18" ht="18" customHeight="1">
      <c r="A45" s="136" t="s">
        <v>486</v>
      </c>
      <c r="B45" s="162">
        <f>B22</f>
        <v>2.2080000000000002</v>
      </c>
      <c r="C45" s="138" t="s">
        <v>206</v>
      </c>
      <c r="D45" s="136"/>
      <c r="E45" s="139"/>
      <c r="F45" s="139"/>
      <c r="G45" s="139"/>
      <c r="H45" s="139"/>
      <c r="I45" s="138"/>
      <c r="J45" s="138"/>
      <c r="K45" s="133"/>
      <c r="L45" s="705"/>
      <c r="M45" s="706"/>
      <c r="N45" s="194"/>
      <c r="O45" s="194"/>
    </row>
    <row r="46" spans="1:18" ht="18" customHeight="1">
      <c r="A46" s="163" t="s">
        <v>396</v>
      </c>
      <c r="B46" s="161"/>
      <c r="C46" s="146"/>
      <c r="D46" s="145"/>
      <c r="E46" s="133"/>
      <c r="F46" s="133"/>
      <c r="G46" s="133"/>
      <c r="H46" s="133"/>
      <c r="I46" s="146"/>
      <c r="J46" s="146"/>
      <c r="K46" s="133"/>
    </row>
    <row r="47" spans="1:18" ht="18" customHeight="1">
      <c r="A47" s="145" t="s">
        <v>397</v>
      </c>
      <c r="B47" s="161">
        <f>B11</f>
        <v>0.161</v>
      </c>
      <c r="C47" s="146" t="s">
        <v>210</v>
      </c>
      <c r="D47" s="145" t="s">
        <v>211</v>
      </c>
      <c r="E47" s="133"/>
      <c r="F47" s="133"/>
      <c r="G47" s="133"/>
      <c r="H47" s="133"/>
      <c r="I47" s="146"/>
      <c r="J47" s="146"/>
      <c r="K47" s="133"/>
    </row>
    <row r="48" spans="1:18" ht="18" customHeight="1">
      <c r="A48" s="136" t="s">
        <v>398</v>
      </c>
      <c r="B48" s="162">
        <f>B11</f>
        <v>0.161</v>
      </c>
      <c r="C48" s="138" t="s">
        <v>210</v>
      </c>
      <c r="D48" s="136" t="s">
        <v>212</v>
      </c>
      <c r="E48" s="139"/>
      <c r="F48" s="139"/>
      <c r="G48" s="139"/>
      <c r="H48" s="139"/>
      <c r="I48" s="138"/>
      <c r="J48" s="138"/>
      <c r="K48" s="133"/>
    </row>
    <row r="49" spans="1:18" s="152" customFormat="1" ht="18" hidden="1" customHeight="1">
      <c r="A49" s="128" t="s">
        <v>518</v>
      </c>
      <c r="B49" s="156"/>
      <c r="C49" s="130"/>
      <c r="D49" s="131"/>
      <c r="E49" s="132"/>
      <c r="F49" s="132"/>
      <c r="G49" s="132"/>
      <c r="H49" s="132"/>
      <c r="I49" s="130"/>
      <c r="J49" s="130"/>
      <c r="K49" s="133"/>
      <c r="L49" s="108"/>
      <c r="M49" s="108"/>
      <c r="N49" s="108"/>
      <c r="O49" s="108"/>
      <c r="P49" s="108"/>
      <c r="Q49" s="108"/>
      <c r="R49" s="108"/>
    </row>
    <row r="50" spans="1:18" s="152" customFormat="1" ht="18" hidden="1" customHeight="1">
      <c r="A50" s="145" t="s">
        <v>519</v>
      </c>
      <c r="B50" s="164"/>
      <c r="C50" s="146"/>
      <c r="D50" s="165" t="s">
        <v>555</v>
      </c>
      <c r="E50" s="133"/>
      <c r="F50" s="133"/>
      <c r="G50" s="133"/>
      <c r="H50" s="133"/>
      <c r="I50" s="146"/>
      <c r="J50" s="146"/>
      <c r="K50" s="133"/>
      <c r="L50" s="108"/>
      <c r="M50" s="108"/>
      <c r="N50" s="108"/>
      <c r="O50" s="108"/>
      <c r="P50" s="108"/>
      <c r="Q50" s="108"/>
      <c r="R50" s="108"/>
    </row>
    <row r="51" spans="1:18" s="152" customFormat="1" ht="18" hidden="1" customHeight="1">
      <c r="A51" s="145" t="s">
        <v>520</v>
      </c>
      <c r="B51" s="164">
        <v>0</v>
      </c>
      <c r="C51" s="146" t="s">
        <v>525</v>
      </c>
      <c r="D51" s="145" t="s">
        <v>528</v>
      </c>
      <c r="E51" s="133"/>
      <c r="F51" s="133"/>
      <c r="G51" s="133"/>
      <c r="H51" s="133"/>
      <c r="I51" s="146"/>
      <c r="J51" s="146"/>
      <c r="K51" s="133"/>
      <c r="L51" s="108"/>
      <c r="M51" s="108"/>
      <c r="N51" s="108"/>
      <c r="O51" s="108"/>
      <c r="P51" s="108"/>
      <c r="Q51" s="108"/>
      <c r="R51" s="108"/>
    </row>
    <row r="52" spans="1:18" s="152" customFormat="1" ht="18" hidden="1" customHeight="1">
      <c r="A52" s="145" t="s">
        <v>521</v>
      </c>
      <c r="B52" s="166">
        <f>528*0</f>
        <v>0</v>
      </c>
      <c r="C52" s="167" t="s">
        <v>250</v>
      </c>
      <c r="D52" s="168" t="s">
        <v>529</v>
      </c>
      <c r="E52" s="169"/>
      <c r="F52" s="169"/>
      <c r="G52" s="169"/>
      <c r="H52" s="169"/>
      <c r="I52" s="167"/>
      <c r="J52" s="148" t="s">
        <v>558</v>
      </c>
      <c r="K52" s="133"/>
      <c r="L52" s="108"/>
      <c r="M52" s="108"/>
      <c r="N52" s="108"/>
      <c r="O52" s="108"/>
      <c r="P52" s="108"/>
      <c r="Q52" s="108"/>
      <c r="R52" s="108"/>
    </row>
    <row r="53" spans="1:18" s="152" customFormat="1" ht="18" hidden="1" customHeight="1">
      <c r="A53" s="145" t="s">
        <v>522</v>
      </c>
      <c r="B53" s="164">
        <v>0</v>
      </c>
      <c r="C53" s="146" t="s">
        <v>526</v>
      </c>
      <c r="D53" s="145" t="s">
        <v>527</v>
      </c>
      <c r="E53" s="133"/>
      <c r="F53" s="133"/>
      <c r="G53" s="133"/>
      <c r="H53" s="133"/>
      <c r="I53" s="146"/>
      <c r="J53" s="146"/>
      <c r="K53" s="133"/>
      <c r="L53" s="108"/>
      <c r="M53" s="108"/>
      <c r="N53" s="108"/>
      <c r="O53" s="108"/>
      <c r="P53" s="108"/>
      <c r="Q53" s="108"/>
      <c r="R53" s="108"/>
    </row>
    <row r="54" spans="1:18" s="152" customFormat="1" ht="18" hidden="1" customHeight="1">
      <c r="A54" s="145" t="s">
        <v>523</v>
      </c>
      <c r="B54" s="164"/>
      <c r="C54" s="146"/>
      <c r="D54" s="145"/>
      <c r="E54" s="133"/>
      <c r="F54" s="133"/>
      <c r="G54" s="133"/>
      <c r="H54" s="133"/>
      <c r="I54" s="146"/>
      <c r="J54" s="146"/>
      <c r="K54" s="133"/>
      <c r="L54" s="108"/>
      <c r="M54" s="108"/>
      <c r="N54" s="108"/>
      <c r="O54" s="108"/>
      <c r="P54" s="108"/>
      <c r="Q54" s="108"/>
      <c r="R54" s="108"/>
    </row>
    <row r="55" spans="1:18" s="152" customFormat="1" ht="18" hidden="1" customHeight="1">
      <c r="A55" s="145" t="s">
        <v>520</v>
      </c>
      <c r="B55" s="164">
        <v>0</v>
      </c>
      <c r="C55" s="146" t="s">
        <v>525</v>
      </c>
      <c r="D55" s="145" t="s">
        <v>528</v>
      </c>
      <c r="E55" s="133"/>
      <c r="F55" s="133"/>
      <c r="G55" s="133"/>
      <c r="H55" s="133"/>
      <c r="I55" s="146"/>
      <c r="J55" s="146"/>
      <c r="K55" s="133"/>
      <c r="L55" s="108"/>
      <c r="M55" s="108"/>
      <c r="N55" s="108"/>
      <c r="O55" s="108"/>
      <c r="P55" s="108"/>
      <c r="Q55" s="108"/>
      <c r="R55" s="108"/>
    </row>
    <row r="56" spans="1:18" s="152" customFormat="1" ht="18" hidden="1" customHeight="1">
      <c r="A56" s="145" t="s">
        <v>521</v>
      </c>
      <c r="B56" s="164">
        <v>0</v>
      </c>
      <c r="C56" s="146" t="s">
        <v>525</v>
      </c>
      <c r="D56" s="145" t="s">
        <v>529</v>
      </c>
      <c r="E56" s="133"/>
      <c r="F56" s="133"/>
      <c r="G56" s="133"/>
      <c r="H56" s="133"/>
      <c r="I56" s="146"/>
      <c r="J56" s="146"/>
      <c r="K56" s="133"/>
      <c r="L56" s="108"/>
      <c r="M56" s="108"/>
      <c r="N56" s="108"/>
      <c r="O56" s="108"/>
      <c r="P56" s="108"/>
      <c r="Q56" s="108"/>
      <c r="R56" s="108"/>
    </row>
    <row r="57" spans="1:18" s="152" customFormat="1" ht="18" hidden="1" customHeight="1">
      <c r="A57" s="145" t="s">
        <v>522</v>
      </c>
      <c r="B57" s="164">
        <v>0</v>
      </c>
      <c r="C57" s="146" t="s">
        <v>526</v>
      </c>
      <c r="D57" s="145" t="s">
        <v>527</v>
      </c>
      <c r="E57" s="133"/>
      <c r="F57" s="133"/>
      <c r="G57" s="133"/>
      <c r="H57" s="133"/>
      <c r="I57" s="146"/>
      <c r="J57" s="146"/>
      <c r="K57" s="133"/>
      <c r="L57" s="108"/>
      <c r="M57" s="108"/>
      <c r="N57" s="108"/>
      <c r="O57" s="108"/>
      <c r="P57" s="108"/>
      <c r="Q57" s="108"/>
      <c r="R57" s="108"/>
    </row>
    <row r="58" spans="1:18" s="152" customFormat="1" ht="18" hidden="1" customHeight="1">
      <c r="A58" s="145" t="s">
        <v>524</v>
      </c>
      <c r="B58" s="164"/>
      <c r="C58" s="146"/>
      <c r="D58" s="145"/>
      <c r="E58" s="133"/>
      <c r="F58" s="133"/>
      <c r="G58" s="133"/>
      <c r="H58" s="133"/>
      <c r="I58" s="146"/>
      <c r="J58" s="146"/>
      <c r="K58" s="133"/>
      <c r="L58" s="108"/>
      <c r="M58" s="108"/>
      <c r="N58" s="108"/>
      <c r="O58" s="108"/>
      <c r="P58" s="108"/>
      <c r="Q58" s="108"/>
      <c r="R58" s="108"/>
    </row>
    <row r="59" spans="1:18" s="152" customFormat="1" ht="18" hidden="1" customHeight="1">
      <c r="A59" s="145" t="s">
        <v>520</v>
      </c>
      <c r="B59" s="164">
        <v>0</v>
      </c>
      <c r="C59" s="146" t="s">
        <v>525</v>
      </c>
      <c r="D59" s="145" t="s">
        <v>528</v>
      </c>
      <c r="E59" s="133"/>
      <c r="F59" s="133"/>
      <c r="G59" s="133"/>
      <c r="H59" s="133"/>
      <c r="I59" s="146"/>
      <c r="J59" s="146"/>
      <c r="K59" s="133"/>
      <c r="L59" s="108"/>
      <c r="M59" s="108"/>
      <c r="N59" s="108"/>
      <c r="O59" s="108"/>
      <c r="P59" s="108"/>
      <c r="Q59" s="108"/>
      <c r="R59" s="108"/>
    </row>
    <row r="60" spans="1:18" s="152" customFormat="1" ht="18" hidden="1" customHeight="1">
      <c r="A60" s="145" t="s">
        <v>521</v>
      </c>
      <c r="B60" s="164">
        <v>0</v>
      </c>
      <c r="C60" s="146" t="s">
        <v>526</v>
      </c>
      <c r="D60" s="145" t="s">
        <v>529</v>
      </c>
      <c r="E60" s="133"/>
      <c r="F60" s="133"/>
      <c r="G60" s="133"/>
      <c r="H60" s="133"/>
      <c r="I60" s="146"/>
      <c r="J60" s="146"/>
      <c r="K60" s="133"/>
      <c r="L60" s="108"/>
      <c r="M60" s="108"/>
      <c r="N60" s="108"/>
      <c r="O60" s="108"/>
      <c r="P60" s="108"/>
      <c r="Q60" s="108"/>
      <c r="R60" s="108"/>
    </row>
    <row r="61" spans="1:18" s="152" customFormat="1" ht="18" hidden="1" customHeight="1">
      <c r="A61" s="136" t="s">
        <v>522</v>
      </c>
      <c r="B61" s="170">
        <v>0</v>
      </c>
      <c r="C61" s="138" t="s">
        <v>525</v>
      </c>
      <c r="D61" s="136" t="s">
        <v>530</v>
      </c>
      <c r="E61" s="139"/>
      <c r="F61" s="139"/>
      <c r="G61" s="139"/>
      <c r="H61" s="139"/>
      <c r="I61" s="138"/>
      <c r="J61" s="138"/>
      <c r="K61" s="133"/>
      <c r="L61" s="108"/>
      <c r="M61" s="108"/>
      <c r="N61" s="108"/>
      <c r="O61" s="108"/>
      <c r="P61" s="108"/>
      <c r="Q61" s="108"/>
      <c r="R61" s="108"/>
    </row>
    <row r="62" spans="1:18" ht="20.100000000000001" customHeight="1"/>
    <row r="63" spans="1:18" ht="20.100000000000001" customHeight="1"/>
    <row r="64" spans="1:18" ht="20.100000000000001" customHeight="1"/>
    <row r="65" spans="2:2" ht="20.100000000000001" customHeight="1">
      <c r="B65" s="172"/>
    </row>
    <row r="66" spans="2:2" ht="20.100000000000001" customHeight="1">
      <c r="B66" s="172"/>
    </row>
    <row r="67" spans="2:2" ht="20.100000000000001" customHeight="1">
      <c r="B67" s="172"/>
    </row>
    <row r="68" spans="2:2" ht="20.100000000000001" customHeight="1">
      <c r="B68" s="172"/>
    </row>
    <row r="69" spans="2:2" ht="20.100000000000001" customHeight="1">
      <c r="B69" s="172"/>
    </row>
    <row r="70" spans="2:2" ht="20.100000000000001" customHeight="1">
      <c r="B70" s="172"/>
    </row>
    <row r="71" spans="2:2" ht="20.100000000000001" customHeight="1"/>
    <row r="72" spans="2:2" ht="20.100000000000001" customHeight="1"/>
    <row r="73" spans="2:2" ht="20.100000000000001" customHeight="1"/>
    <row r="74" spans="2:2" ht="20.100000000000001" customHeight="1"/>
  </sheetData>
  <mergeCells count="5">
    <mergeCell ref="L45:M45"/>
    <mergeCell ref="M41:N41"/>
    <mergeCell ref="M42:N42"/>
    <mergeCell ref="A1:J1"/>
    <mergeCell ref="B4:J4"/>
  </mergeCells>
  <phoneticPr fontId="2" type="noConversion"/>
  <printOptions horizontalCentered="1"/>
  <pageMargins left="0.47244094488188981" right="0.47244094488188981" top="0.78740157480314965" bottom="0.39370078740157483" header="0.51181102362204722" footer="0.27559055118110237"/>
  <pageSetup paperSize="9" scale="83" orientation="portrait" r:id="rId1"/>
  <headerFooter alignWithMargins="0"/>
  <rowBreaks count="1" manualBreakCount="1">
    <brk id="48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7"/>
  <sheetViews>
    <sheetView showZeros="0" view="pageBreakPreview" workbookViewId="0">
      <pane ySplit="2" topLeftCell="A120" activePane="bottomLeft" state="frozen"/>
      <selection activeCell="A2" sqref="A2:B2"/>
      <selection pane="bottomLeft" activeCell="C15" sqref="C15"/>
    </sheetView>
  </sheetViews>
  <sheetFormatPr defaultRowHeight="21.95" customHeight="1"/>
  <cols>
    <col min="1" max="1" width="4.5546875" style="1" bestFit="1" customWidth="1"/>
    <col min="2" max="2" width="24" style="1" bestFit="1" customWidth="1"/>
    <col min="3" max="3" width="18.109375" style="1" bestFit="1" customWidth="1"/>
    <col min="4" max="4" width="5.6640625" style="1" bestFit="1" customWidth="1"/>
    <col min="5" max="5" width="4.77734375" style="1" bestFit="1" customWidth="1"/>
    <col min="6" max="6" width="7.77734375" style="1" customWidth="1"/>
    <col min="7" max="7" width="9.77734375" style="1" customWidth="1"/>
    <col min="8" max="8" width="7.77734375" style="1" customWidth="1"/>
    <col min="9" max="9" width="8.77734375" style="1" customWidth="1"/>
    <col min="10" max="10" width="7.77734375" style="1" customWidth="1"/>
    <col min="11" max="11" width="8.77734375" style="1" customWidth="1"/>
    <col min="12" max="12" width="7.77734375" style="1" customWidth="1"/>
    <col min="13" max="13" width="8.77734375" style="1" customWidth="1"/>
    <col min="14" max="14" width="9.109375" style="1" bestFit="1" customWidth="1"/>
    <col min="15" max="16384" width="8.88671875" style="1"/>
  </cols>
  <sheetData>
    <row r="1" spans="1:14" ht="21.95" customHeight="1">
      <c r="B1" s="522" t="s">
        <v>163</v>
      </c>
      <c r="C1" s="522" t="s">
        <v>164</v>
      </c>
      <c r="D1" s="522" t="s">
        <v>165</v>
      </c>
      <c r="E1" s="522" t="s">
        <v>192</v>
      </c>
      <c r="F1" s="522" t="s">
        <v>198</v>
      </c>
      <c r="G1" s="522" t="s">
        <v>198</v>
      </c>
      <c r="H1" s="522" t="s">
        <v>166</v>
      </c>
      <c r="I1" s="522" t="s">
        <v>193</v>
      </c>
      <c r="J1" s="522" t="s">
        <v>98</v>
      </c>
      <c r="K1" s="522" t="s">
        <v>196</v>
      </c>
      <c r="L1" s="522" t="s">
        <v>167</v>
      </c>
      <c r="M1" s="522" t="s">
        <v>197</v>
      </c>
      <c r="N1" s="522" t="s">
        <v>199</v>
      </c>
    </row>
    <row r="2" spans="1:14" ht="21.95" customHeight="1">
      <c r="B2" s="522" t="s">
        <v>190</v>
      </c>
      <c r="C2" s="522" t="s">
        <v>190</v>
      </c>
      <c r="D2" s="522" t="s">
        <v>190</v>
      </c>
      <c r="E2" s="522" t="s">
        <v>190</v>
      </c>
      <c r="F2" s="2" t="s">
        <v>194</v>
      </c>
      <c r="G2" s="2" t="s">
        <v>195</v>
      </c>
      <c r="H2" s="2" t="s">
        <v>194</v>
      </c>
      <c r="I2" s="2" t="s">
        <v>195</v>
      </c>
      <c r="J2" s="2" t="s">
        <v>194</v>
      </c>
      <c r="K2" s="2" t="s">
        <v>195</v>
      </c>
      <c r="L2" s="2" t="s">
        <v>194</v>
      </c>
      <c r="M2" s="2" t="s">
        <v>195</v>
      </c>
      <c r="N2" s="522" t="s">
        <v>190</v>
      </c>
    </row>
    <row r="3" spans="1:14" s="8" customFormat="1" ht="21.95" customHeight="1">
      <c r="A3" s="8" t="str">
        <f>일위목록!A3</f>
        <v>No.1</v>
      </c>
      <c r="B3" s="9" t="str">
        <f>A3&amp;"호표 버팀보설치(4.0M)"</f>
        <v>No.1호표 버팀보설치(4.0M)</v>
      </c>
      <c r="C3" s="9" t="s">
        <v>88</v>
      </c>
      <c r="D3" s="10">
        <v>1</v>
      </c>
      <c r="E3" s="9" t="s">
        <v>37</v>
      </c>
      <c r="F3" s="30" t="s">
        <v>190</v>
      </c>
      <c r="G3" s="30" t="s">
        <v>190</v>
      </c>
      <c r="H3" s="30" t="s">
        <v>190</v>
      </c>
      <c r="I3" s="30" t="s">
        <v>190</v>
      </c>
      <c r="J3" s="30" t="s">
        <v>190</v>
      </c>
      <c r="K3" s="30" t="s">
        <v>190</v>
      </c>
      <c r="L3" s="30" t="s">
        <v>190</v>
      </c>
      <c r="M3" s="30" t="s">
        <v>190</v>
      </c>
      <c r="N3" s="9" t="s">
        <v>176</v>
      </c>
    </row>
    <row r="4" spans="1:14" ht="21.95" customHeight="1">
      <c r="B4" s="3" t="s">
        <v>113</v>
      </c>
      <c r="C4" s="3" t="s">
        <v>88</v>
      </c>
      <c r="D4" s="4">
        <v>1</v>
      </c>
      <c r="E4" s="3" t="s">
        <v>37</v>
      </c>
      <c r="F4" s="11" t="e">
        <f>H4+J4+L4</f>
        <v>#REF!</v>
      </c>
      <c r="G4" s="11" t="e">
        <f>I4+K4+M4</f>
        <v>#REF!</v>
      </c>
      <c r="H4" s="11" t="e">
        <f>#REF!</f>
        <v>#REF!</v>
      </c>
      <c r="I4" s="11" t="e">
        <f>ROUNDDOWN($D4*H4,1)</f>
        <v>#REF!</v>
      </c>
      <c r="J4" s="11" t="e">
        <f>#REF!</f>
        <v>#REF!</v>
      </c>
      <c r="K4" s="11" t="e">
        <f>ROUNDDOWN($D4*J4,1)</f>
        <v>#REF!</v>
      </c>
      <c r="L4" s="11" t="e">
        <f>#REF!</f>
        <v>#REF!</v>
      </c>
      <c r="M4" s="11" t="e">
        <f>ROUNDDOWN($D4*L4,1)</f>
        <v>#REF!</v>
      </c>
      <c r="N4" s="3" t="e">
        <f>#REF!</f>
        <v>#REF!</v>
      </c>
    </row>
    <row r="5" spans="1:14" ht="21.95" customHeight="1">
      <c r="B5" s="3" t="s">
        <v>114</v>
      </c>
      <c r="C5" s="3" t="s">
        <v>88</v>
      </c>
      <c r="D5" s="4">
        <v>1</v>
      </c>
      <c r="E5" s="3" t="s">
        <v>37</v>
      </c>
      <c r="F5" s="11" t="e">
        <f>H5+J5+L5</f>
        <v>#REF!</v>
      </c>
      <c r="G5" s="11" t="e">
        <f>I5+K5+M5</f>
        <v>#REF!</v>
      </c>
      <c r="H5" s="11" t="e">
        <f>#REF!</f>
        <v>#REF!</v>
      </c>
      <c r="I5" s="11" t="e">
        <f>ROUNDDOWN($D5*H5,1)</f>
        <v>#REF!</v>
      </c>
      <c r="J5" s="11" t="e">
        <f>#REF!</f>
        <v>#REF!</v>
      </c>
      <c r="K5" s="11" t="e">
        <f>ROUNDDOWN($D5*J5,1)</f>
        <v>#REF!</v>
      </c>
      <c r="L5" s="11" t="e">
        <f>#REF!</f>
        <v>#REF!</v>
      </c>
      <c r="M5" s="11" t="e">
        <f>ROUNDDOWN($D5*L5,1)</f>
        <v>#REF!</v>
      </c>
      <c r="N5" s="3" t="e">
        <f>#REF!</f>
        <v>#REF!</v>
      </c>
    </row>
    <row r="6" spans="1:14" s="8" customFormat="1" ht="21.95" customHeight="1">
      <c r="B6" s="9" t="s">
        <v>112</v>
      </c>
      <c r="C6" s="9" t="s">
        <v>190</v>
      </c>
      <c r="D6" s="10" t="s">
        <v>190</v>
      </c>
      <c r="E6" s="9" t="s">
        <v>190</v>
      </c>
      <c r="F6" s="30" t="s">
        <v>190</v>
      </c>
      <c r="G6" s="12" t="e">
        <f>I6+K6+M6</f>
        <v>#REF!</v>
      </c>
      <c r="H6" s="12" t="s">
        <v>190</v>
      </c>
      <c r="I6" s="12" t="e">
        <f>TRUNC(SUM(I4:I5))</f>
        <v>#REF!</v>
      </c>
      <c r="J6" s="12" t="s">
        <v>190</v>
      </c>
      <c r="K6" s="12" t="e">
        <f>TRUNC(SUM(K4:K5))</f>
        <v>#REF!</v>
      </c>
      <c r="L6" s="12" t="s">
        <v>190</v>
      </c>
      <c r="M6" s="12" t="e">
        <f>TRUNC(SUM(M4:M5))</f>
        <v>#REF!</v>
      </c>
      <c r="N6" s="9" t="s">
        <v>190</v>
      </c>
    </row>
    <row r="7" spans="1:14" ht="21.95" customHeight="1">
      <c r="B7" s="3" t="s">
        <v>190</v>
      </c>
      <c r="C7" s="3" t="s">
        <v>190</v>
      </c>
      <c r="D7" s="4" t="s">
        <v>190</v>
      </c>
      <c r="E7" s="3" t="s">
        <v>190</v>
      </c>
      <c r="F7" s="11" t="s">
        <v>190</v>
      </c>
      <c r="G7" s="11" t="s">
        <v>190</v>
      </c>
      <c r="H7" s="11" t="s">
        <v>190</v>
      </c>
      <c r="I7" s="11" t="s">
        <v>190</v>
      </c>
      <c r="J7" s="11" t="s">
        <v>190</v>
      </c>
      <c r="K7" s="11" t="s">
        <v>190</v>
      </c>
      <c r="L7" s="11" t="s">
        <v>190</v>
      </c>
      <c r="M7" s="11" t="s">
        <v>190</v>
      </c>
      <c r="N7" s="3" t="s">
        <v>190</v>
      </c>
    </row>
    <row r="8" spans="1:14" s="8" customFormat="1" ht="21.95" customHeight="1">
      <c r="A8" s="8" t="str">
        <f>일위목록!A4</f>
        <v>No.2</v>
      </c>
      <c r="B8" s="9" t="str">
        <f>A8&amp;"호표 띠장설치(10.0M)"</f>
        <v>No.2호표 띠장설치(10.0M)</v>
      </c>
      <c r="C8" s="9" t="s">
        <v>88</v>
      </c>
      <c r="D8" s="10">
        <v>1</v>
      </c>
      <c r="E8" s="9" t="s">
        <v>36</v>
      </c>
      <c r="F8" s="30" t="s">
        <v>190</v>
      </c>
      <c r="G8" s="30" t="s">
        <v>190</v>
      </c>
      <c r="H8" s="30" t="s">
        <v>190</v>
      </c>
      <c r="I8" s="30" t="s">
        <v>190</v>
      </c>
      <c r="J8" s="30" t="s">
        <v>190</v>
      </c>
      <c r="K8" s="30" t="s">
        <v>190</v>
      </c>
      <c r="L8" s="30" t="s">
        <v>190</v>
      </c>
      <c r="M8" s="30" t="s">
        <v>190</v>
      </c>
      <c r="N8" s="9" t="s">
        <v>177</v>
      </c>
    </row>
    <row r="9" spans="1:14" ht="21.95" customHeight="1">
      <c r="B9" s="3" t="s">
        <v>115</v>
      </c>
      <c r="C9" s="3" t="s">
        <v>88</v>
      </c>
      <c r="D9" s="4">
        <v>0.1</v>
      </c>
      <c r="E9" s="3" t="s">
        <v>37</v>
      </c>
      <c r="F9" s="11" t="e">
        <f>H9+J9+L9</f>
        <v>#REF!</v>
      </c>
      <c r="G9" s="11" t="e">
        <f>I9+K9+M9</f>
        <v>#REF!</v>
      </c>
      <c r="H9" s="11" t="e">
        <f>#REF!</f>
        <v>#REF!</v>
      </c>
      <c r="I9" s="11" t="e">
        <f>ROUNDDOWN($D9*H9,1)</f>
        <v>#REF!</v>
      </c>
      <c r="J9" s="11" t="e">
        <f>#REF!</f>
        <v>#REF!</v>
      </c>
      <c r="K9" s="11" t="e">
        <f>ROUNDDOWN($D9*J9,1)</f>
        <v>#REF!</v>
      </c>
      <c r="L9" s="11" t="e">
        <f>#REF!</f>
        <v>#REF!</v>
      </c>
      <c r="M9" s="11" t="e">
        <f>ROUNDDOWN($D9*L9,1)</f>
        <v>#REF!</v>
      </c>
      <c r="N9" s="3" t="e">
        <f>#REF!</f>
        <v>#REF!</v>
      </c>
    </row>
    <row r="10" spans="1:14" ht="21.95" customHeight="1">
      <c r="B10" s="3" t="s">
        <v>116</v>
      </c>
      <c r="C10" s="3" t="s">
        <v>88</v>
      </c>
      <c r="D10" s="4">
        <v>0.1</v>
      </c>
      <c r="E10" s="3" t="s">
        <v>37</v>
      </c>
      <c r="F10" s="11" t="e">
        <f>H10+J10+L10</f>
        <v>#REF!</v>
      </c>
      <c r="G10" s="11" t="e">
        <f>I10+K10+M10</f>
        <v>#REF!</v>
      </c>
      <c r="H10" s="11" t="e">
        <f>#REF!</f>
        <v>#REF!</v>
      </c>
      <c r="I10" s="11" t="e">
        <f>ROUNDDOWN($D10*H10,1)</f>
        <v>#REF!</v>
      </c>
      <c r="J10" s="11" t="e">
        <f>#REF!</f>
        <v>#REF!</v>
      </c>
      <c r="K10" s="11" t="e">
        <f>ROUNDDOWN($D10*J10,1)</f>
        <v>#REF!</v>
      </c>
      <c r="L10" s="11" t="e">
        <f>#REF!</f>
        <v>#REF!</v>
      </c>
      <c r="M10" s="11" t="e">
        <f>ROUNDDOWN($D10*L10,1)</f>
        <v>#REF!</v>
      </c>
      <c r="N10" s="3" t="e">
        <f>#REF!</f>
        <v>#REF!</v>
      </c>
    </row>
    <row r="11" spans="1:14" s="8" customFormat="1" ht="21.95" customHeight="1">
      <c r="B11" s="9" t="s">
        <v>112</v>
      </c>
      <c r="C11" s="9" t="s">
        <v>190</v>
      </c>
      <c r="D11" s="10" t="s">
        <v>190</v>
      </c>
      <c r="E11" s="9" t="s">
        <v>190</v>
      </c>
      <c r="F11" s="30" t="s">
        <v>190</v>
      </c>
      <c r="G11" s="12" t="e">
        <f>I11+K11+M11</f>
        <v>#REF!</v>
      </c>
      <c r="H11" s="12" t="s">
        <v>190</v>
      </c>
      <c r="I11" s="12" t="e">
        <f>TRUNC(SUM(I9:I10))</f>
        <v>#REF!</v>
      </c>
      <c r="J11" s="12" t="s">
        <v>190</v>
      </c>
      <c r="K11" s="12" t="e">
        <f>TRUNC(SUM(K9:K10))</f>
        <v>#REF!</v>
      </c>
      <c r="L11" s="12" t="s">
        <v>190</v>
      </c>
      <c r="M11" s="12" t="e">
        <f>TRUNC(SUM(M9:M10))</f>
        <v>#REF!</v>
      </c>
      <c r="N11" s="9" t="s">
        <v>190</v>
      </c>
    </row>
    <row r="12" spans="1:14" ht="21.95" customHeight="1">
      <c r="B12" s="3" t="s">
        <v>190</v>
      </c>
      <c r="C12" s="3" t="s">
        <v>190</v>
      </c>
      <c r="D12" s="4" t="s">
        <v>190</v>
      </c>
      <c r="E12" s="3" t="s">
        <v>190</v>
      </c>
      <c r="F12" s="11" t="s">
        <v>190</v>
      </c>
      <c r="G12" s="11" t="s">
        <v>190</v>
      </c>
      <c r="H12" s="11" t="s">
        <v>190</v>
      </c>
      <c r="I12" s="11" t="s">
        <v>190</v>
      </c>
      <c r="J12" s="11" t="s">
        <v>190</v>
      </c>
      <c r="K12" s="11" t="s">
        <v>190</v>
      </c>
      <c r="L12" s="11" t="s">
        <v>190</v>
      </c>
      <c r="M12" s="11" t="s">
        <v>190</v>
      </c>
      <c r="N12" s="3" t="s">
        <v>190</v>
      </c>
    </row>
    <row r="13" spans="1:14" s="8" customFormat="1" ht="21.95" customHeight="1">
      <c r="A13" s="8" t="str">
        <f>일위목록!A5</f>
        <v>No.3</v>
      </c>
      <c r="B13" s="9" t="str">
        <f>A13&amp;"호표 띠장철거(10.0M)"</f>
        <v>No.3호표 띠장철거(10.0M)</v>
      </c>
      <c r="C13" s="9" t="s">
        <v>38</v>
      </c>
      <c r="D13" s="10">
        <v>1</v>
      </c>
      <c r="E13" s="9" t="s">
        <v>36</v>
      </c>
      <c r="F13" s="30" t="s">
        <v>190</v>
      </c>
      <c r="G13" s="30" t="s">
        <v>190</v>
      </c>
      <c r="H13" s="30" t="s">
        <v>190</v>
      </c>
      <c r="I13" s="30" t="s">
        <v>190</v>
      </c>
      <c r="J13" s="30" t="s">
        <v>190</v>
      </c>
      <c r="K13" s="30" t="s">
        <v>190</v>
      </c>
      <c r="L13" s="30" t="s">
        <v>190</v>
      </c>
      <c r="M13" s="30" t="s">
        <v>190</v>
      </c>
      <c r="N13" s="9" t="s">
        <v>178</v>
      </c>
    </row>
    <row r="14" spans="1:14" ht="21.95" customHeight="1">
      <c r="B14" s="3" t="s">
        <v>117</v>
      </c>
      <c r="C14" s="3" t="s">
        <v>38</v>
      </c>
      <c r="D14" s="4">
        <v>0.1</v>
      </c>
      <c r="E14" s="3" t="s">
        <v>37</v>
      </c>
      <c r="F14" s="11" t="e">
        <f>H14+J14+L14</f>
        <v>#REF!</v>
      </c>
      <c r="G14" s="11" t="e">
        <f>I14+K14+M14</f>
        <v>#REF!</v>
      </c>
      <c r="H14" s="11" t="e">
        <f>#REF!</f>
        <v>#REF!</v>
      </c>
      <c r="I14" s="11" t="e">
        <f>ROUNDDOWN($D14*H14,1)</f>
        <v>#REF!</v>
      </c>
      <c r="J14" s="11" t="e">
        <f>#REF!</f>
        <v>#REF!</v>
      </c>
      <c r="K14" s="11" t="e">
        <f>ROUNDDOWN($D14*J14,1)</f>
        <v>#REF!</v>
      </c>
      <c r="L14" s="11" t="e">
        <f>#REF!</f>
        <v>#REF!</v>
      </c>
      <c r="M14" s="11" t="e">
        <f>ROUNDDOWN($D14*L14,1)</f>
        <v>#REF!</v>
      </c>
      <c r="N14" s="3" t="e">
        <f>#REF!</f>
        <v>#REF!</v>
      </c>
    </row>
    <row r="15" spans="1:14" s="8" customFormat="1" ht="21.95" customHeight="1">
      <c r="B15" s="9" t="s">
        <v>112</v>
      </c>
      <c r="C15" s="9" t="s">
        <v>190</v>
      </c>
      <c r="D15" s="10" t="s">
        <v>190</v>
      </c>
      <c r="E15" s="9" t="s">
        <v>190</v>
      </c>
      <c r="F15" s="30" t="s">
        <v>190</v>
      </c>
      <c r="G15" s="12" t="e">
        <f>I15+K15+M15</f>
        <v>#REF!</v>
      </c>
      <c r="H15" s="12" t="s">
        <v>190</v>
      </c>
      <c r="I15" s="12" t="e">
        <f>TRUNC(SUM(I14))</f>
        <v>#REF!</v>
      </c>
      <c r="J15" s="12" t="s">
        <v>190</v>
      </c>
      <c r="K15" s="12" t="e">
        <f>TRUNC(SUM(K14))</f>
        <v>#REF!</v>
      </c>
      <c r="L15" s="12" t="s">
        <v>190</v>
      </c>
      <c r="M15" s="12" t="e">
        <f>TRUNC(SUM(M14))</f>
        <v>#REF!</v>
      </c>
      <c r="N15" s="9" t="s">
        <v>190</v>
      </c>
    </row>
    <row r="16" spans="1:14" ht="21.95" customHeight="1">
      <c r="B16" s="3" t="s">
        <v>190</v>
      </c>
      <c r="C16" s="3" t="s">
        <v>190</v>
      </c>
      <c r="D16" s="4" t="s">
        <v>190</v>
      </c>
      <c r="E16" s="3" t="s">
        <v>190</v>
      </c>
      <c r="F16" s="11" t="s">
        <v>190</v>
      </c>
      <c r="G16" s="11" t="s">
        <v>190</v>
      </c>
      <c r="H16" s="11" t="s">
        <v>190</v>
      </c>
      <c r="I16" s="11" t="s">
        <v>190</v>
      </c>
      <c r="J16" s="11" t="s">
        <v>190</v>
      </c>
      <c r="K16" s="11" t="s">
        <v>190</v>
      </c>
      <c r="L16" s="11"/>
      <c r="M16" s="11" t="s">
        <v>190</v>
      </c>
      <c r="N16" s="3" t="s">
        <v>190</v>
      </c>
    </row>
    <row r="17" spans="1:14" s="8" customFormat="1" ht="21.95" customHeight="1">
      <c r="A17" s="8" t="str">
        <f>일위목록!A6</f>
        <v>No.4</v>
      </c>
      <c r="B17" s="9" t="str">
        <f>A17&amp;"호표 모르터"</f>
        <v>No.4호표 모르터</v>
      </c>
      <c r="C17" s="9" t="s">
        <v>179</v>
      </c>
      <c r="D17" s="10">
        <v>1</v>
      </c>
      <c r="E17" s="9" t="s">
        <v>28</v>
      </c>
      <c r="F17" s="30" t="s">
        <v>190</v>
      </c>
      <c r="G17" s="30" t="s">
        <v>190</v>
      </c>
      <c r="H17" s="30" t="s">
        <v>190</v>
      </c>
      <c r="I17" s="30" t="s">
        <v>190</v>
      </c>
      <c r="J17" s="30" t="s">
        <v>190</v>
      </c>
      <c r="K17" s="30" t="s">
        <v>190</v>
      </c>
      <c r="L17" s="30" t="s">
        <v>190</v>
      </c>
      <c r="M17" s="30" t="s">
        <v>190</v>
      </c>
      <c r="N17" s="9" t="s">
        <v>180</v>
      </c>
    </row>
    <row r="18" spans="1:14" ht="21.95" customHeight="1">
      <c r="B18" s="3" t="s">
        <v>140</v>
      </c>
      <c r="C18" s="3" t="s">
        <v>190</v>
      </c>
      <c r="D18" s="4" t="s">
        <v>190</v>
      </c>
      <c r="E18" s="3" t="s">
        <v>190</v>
      </c>
      <c r="F18" s="11" t="s">
        <v>190</v>
      </c>
      <c r="G18" s="11" t="s">
        <v>190</v>
      </c>
      <c r="H18" s="11" t="s">
        <v>190</v>
      </c>
      <c r="I18" s="11" t="s">
        <v>190</v>
      </c>
      <c r="J18" s="11" t="s">
        <v>190</v>
      </c>
      <c r="K18" s="11" t="s">
        <v>190</v>
      </c>
      <c r="L18" s="11" t="s">
        <v>190</v>
      </c>
      <c r="M18" s="11" t="s">
        <v>190</v>
      </c>
      <c r="N18" s="3" t="s">
        <v>190</v>
      </c>
    </row>
    <row r="19" spans="1:14" ht="21.95" customHeight="1">
      <c r="B19" s="3" t="s">
        <v>141</v>
      </c>
      <c r="C19" s="3" t="s">
        <v>104</v>
      </c>
      <c r="D19" s="4">
        <v>680</v>
      </c>
      <c r="E19" s="3" t="s">
        <v>103</v>
      </c>
      <c r="F19" s="11" t="e">
        <f t="shared" ref="F19:G21" si="0">H19+J19+L19</f>
        <v>#REF!</v>
      </c>
      <c r="G19" s="11" t="e">
        <f t="shared" si="0"/>
        <v>#REF!</v>
      </c>
      <c r="H19" s="11" t="e">
        <f>#REF!</f>
        <v>#REF!</v>
      </c>
      <c r="I19" s="11" t="e">
        <f>ROUNDDOWN($D19*H19,1)</f>
        <v>#REF!</v>
      </c>
      <c r="J19" s="11" t="e">
        <f>#REF!</f>
        <v>#REF!</v>
      </c>
      <c r="K19" s="11" t="e">
        <f>ROUNDDOWN($D19*J19,1)</f>
        <v>#REF!</v>
      </c>
      <c r="L19" s="11" t="e">
        <f>#REF!</f>
        <v>#REF!</v>
      </c>
      <c r="M19" s="11" t="e">
        <f>ROUNDDOWN($D19*L19,1)</f>
        <v>#REF!</v>
      </c>
      <c r="N19" s="3" t="e">
        <f>#REF!</f>
        <v>#REF!</v>
      </c>
    </row>
    <row r="20" spans="1:14" ht="21.95" customHeight="1">
      <c r="B20" s="3" t="s">
        <v>142</v>
      </c>
      <c r="C20" s="3" t="s">
        <v>190</v>
      </c>
      <c r="D20" s="4">
        <v>0.98</v>
      </c>
      <c r="E20" s="3" t="s">
        <v>28</v>
      </c>
      <c r="F20" s="11" t="e">
        <f t="shared" si="0"/>
        <v>#REF!</v>
      </c>
      <c r="G20" s="11" t="e">
        <f t="shared" si="0"/>
        <v>#REF!</v>
      </c>
      <c r="H20" s="11" t="e">
        <f>#REF!</f>
        <v>#REF!</v>
      </c>
      <c r="I20" s="11" t="e">
        <f>ROUNDDOWN($D20*H20,1)</f>
        <v>#REF!</v>
      </c>
      <c r="J20" s="11" t="e">
        <f>#REF!</f>
        <v>#REF!</v>
      </c>
      <c r="K20" s="11" t="e">
        <f>ROUNDDOWN($D20*J20,1)</f>
        <v>#REF!</v>
      </c>
      <c r="L20" s="11" t="e">
        <f>#REF!</f>
        <v>#REF!</v>
      </c>
      <c r="M20" s="11" t="e">
        <f>ROUNDDOWN($D20*L20,1)</f>
        <v>#REF!</v>
      </c>
      <c r="N20" s="3" t="e">
        <f>#REF!</f>
        <v>#REF!</v>
      </c>
    </row>
    <row r="21" spans="1:14" ht="21.95" customHeight="1">
      <c r="B21" s="3" t="s">
        <v>130</v>
      </c>
      <c r="C21" s="3" t="s">
        <v>190</v>
      </c>
      <c r="D21" s="4">
        <v>1</v>
      </c>
      <c r="E21" s="3" t="s">
        <v>174</v>
      </c>
      <c r="F21" s="11" t="e">
        <f t="shared" si="0"/>
        <v>#REF!</v>
      </c>
      <c r="G21" s="11" t="e">
        <f t="shared" si="0"/>
        <v>#REF!</v>
      </c>
      <c r="H21" s="11">
        <v>0</v>
      </c>
      <c r="I21" s="11">
        <f>ROUNDDOWN($D21*H21,1)</f>
        <v>0</v>
      </c>
      <c r="J21" s="11" t="e">
        <f>#REF!</f>
        <v>#REF!</v>
      </c>
      <c r="K21" s="11" t="e">
        <f>ROUNDDOWN($D21*J21,1)</f>
        <v>#REF!</v>
      </c>
      <c r="L21" s="11">
        <v>0</v>
      </c>
      <c r="M21" s="11">
        <f>ROUNDDOWN($D21*L21,1)</f>
        <v>0</v>
      </c>
      <c r="N21" s="3" t="s">
        <v>119</v>
      </c>
    </row>
    <row r="22" spans="1:14" s="8" customFormat="1" ht="21.95" customHeight="1">
      <c r="B22" s="9" t="s">
        <v>112</v>
      </c>
      <c r="C22" s="9" t="s">
        <v>190</v>
      </c>
      <c r="D22" s="10" t="s">
        <v>190</v>
      </c>
      <c r="E22" s="9" t="s">
        <v>190</v>
      </c>
      <c r="F22" s="30" t="s">
        <v>190</v>
      </c>
      <c r="G22" s="30" t="e">
        <f>I22+K22+M22</f>
        <v>#REF!</v>
      </c>
      <c r="H22" s="30" t="s">
        <v>190</v>
      </c>
      <c r="I22" s="30" t="e">
        <f>TRUNC(SUM(I19:I21))</f>
        <v>#REF!</v>
      </c>
      <c r="J22" s="30" t="s">
        <v>190</v>
      </c>
      <c r="K22" s="30" t="e">
        <f>TRUNC(SUM(K19:K21))</f>
        <v>#REF!</v>
      </c>
      <c r="L22" s="30" t="s">
        <v>190</v>
      </c>
      <c r="M22" s="30" t="e">
        <f>TRUNC(SUM(M19:M21))</f>
        <v>#REF!</v>
      </c>
      <c r="N22" s="9" t="s">
        <v>190</v>
      </c>
    </row>
    <row r="23" spans="1:14" ht="21.95" customHeight="1">
      <c r="B23" s="3" t="s">
        <v>190</v>
      </c>
      <c r="C23" s="3" t="s">
        <v>190</v>
      </c>
      <c r="D23" s="4" t="s">
        <v>190</v>
      </c>
      <c r="E23" s="3" t="s">
        <v>190</v>
      </c>
      <c r="F23" s="11" t="s">
        <v>190</v>
      </c>
      <c r="G23" s="11" t="s">
        <v>190</v>
      </c>
      <c r="H23" s="11" t="s">
        <v>190</v>
      </c>
      <c r="I23" s="11" t="s">
        <v>190</v>
      </c>
      <c r="J23" s="11" t="s">
        <v>190</v>
      </c>
      <c r="K23" s="11" t="s">
        <v>190</v>
      </c>
      <c r="L23" s="11" t="s">
        <v>190</v>
      </c>
      <c r="M23" s="11" t="s">
        <v>190</v>
      </c>
      <c r="N23" s="3" t="s">
        <v>190</v>
      </c>
    </row>
    <row r="24" spans="1:14" ht="21.95" customHeight="1">
      <c r="B24" s="3"/>
      <c r="C24" s="3"/>
      <c r="D24" s="4"/>
      <c r="E24" s="3"/>
      <c r="F24" s="11"/>
      <c r="G24" s="11"/>
      <c r="H24" s="11"/>
      <c r="I24" s="11"/>
      <c r="J24" s="11"/>
      <c r="K24" s="11"/>
      <c r="L24" s="11"/>
      <c r="M24" s="11"/>
      <c r="N24" s="3"/>
    </row>
    <row r="25" spans="1:14" ht="21.95" customHeight="1">
      <c r="B25" s="3"/>
      <c r="C25" s="3"/>
      <c r="D25" s="4"/>
      <c r="E25" s="3"/>
      <c r="F25" s="11"/>
      <c r="G25" s="11"/>
      <c r="H25" s="11"/>
      <c r="I25" s="11"/>
      <c r="J25" s="11"/>
      <c r="K25" s="11"/>
      <c r="L25" s="11"/>
      <c r="M25" s="11"/>
      <c r="N25" s="3"/>
    </row>
    <row r="26" spans="1:14" ht="21.95" customHeight="1">
      <c r="B26" s="3"/>
      <c r="C26" s="3"/>
      <c r="D26" s="4"/>
      <c r="E26" s="3"/>
      <c r="F26" s="11"/>
      <c r="G26" s="11"/>
      <c r="H26" s="11"/>
      <c r="I26" s="11"/>
      <c r="J26" s="11"/>
      <c r="K26" s="11"/>
      <c r="L26" s="11"/>
      <c r="M26" s="11"/>
      <c r="N26" s="3"/>
    </row>
    <row r="27" spans="1:14" s="8" customFormat="1" ht="21.95" customHeight="1">
      <c r="A27" s="8" t="str">
        <f>일위목록!A7</f>
        <v>No.5</v>
      </c>
      <c r="B27" s="9" t="str">
        <f>A27&amp;"호표 철근가공및조립"</f>
        <v>No.5호표 철근가공및조립</v>
      </c>
      <c r="C27" s="9" t="s">
        <v>181</v>
      </c>
      <c r="D27" s="10">
        <v>1</v>
      </c>
      <c r="E27" s="9" t="s">
        <v>175</v>
      </c>
      <c r="F27" s="30" t="s">
        <v>190</v>
      </c>
      <c r="G27" s="30" t="s">
        <v>190</v>
      </c>
      <c r="H27" s="30" t="s">
        <v>190</v>
      </c>
      <c r="I27" s="30" t="s">
        <v>190</v>
      </c>
      <c r="J27" s="30" t="s">
        <v>190</v>
      </c>
      <c r="K27" s="30" t="s">
        <v>190</v>
      </c>
      <c r="L27" s="30" t="s">
        <v>190</v>
      </c>
      <c r="M27" s="30" t="s">
        <v>190</v>
      </c>
      <c r="N27" s="9" t="s">
        <v>182</v>
      </c>
    </row>
    <row r="28" spans="1:14" ht="21.95" customHeight="1">
      <c r="B28" s="3" t="s">
        <v>120</v>
      </c>
      <c r="C28" s="3" t="s">
        <v>190</v>
      </c>
      <c r="D28" s="4" t="s">
        <v>190</v>
      </c>
      <c r="E28" s="3" t="s">
        <v>190</v>
      </c>
      <c r="F28" s="11" t="s">
        <v>190</v>
      </c>
      <c r="G28" s="11" t="s">
        <v>190</v>
      </c>
      <c r="H28" s="11" t="s">
        <v>190</v>
      </c>
      <c r="I28" s="11" t="s">
        <v>190</v>
      </c>
      <c r="J28" s="11" t="s">
        <v>190</v>
      </c>
      <c r="K28" s="11" t="s">
        <v>190</v>
      </c>
      <c r="L28" s="11" t="s">
        <v>190</v>
      </c>
      <c r="M28" s="11" t="s">
        <v>190</v>
      </c>
      <c r="N28" s="3" t="s">
        <v>190</v>
      </c>
    </row>
    <row r="29" spans="1:14" ht="21.95" customHeight="1">
      <c r="B29" s="3" t="s">
        <v>121</v>
      </c>
      <c r="C29" s="3" t="s">
        <v>137</v>
      </c>
      <c r="D29" s="4">
        <v>1.03</v>
      </c>
      <c r="E29" s="3" t="s">
        <v>175</v>
      </c>
      <c r="F29" s="11" t="e">
        <f t="shared" ref="F29:G34" si="1">H29+J29+L29</f>
        <v>#REF!</v>
      </c>
      <c r="G29" s="11" t="e">
        <f t="shared" si="1"/>
        <v>#REF!</v>
      </c>
      <c r="H29" s="11" t="e">
        <f>#REF!</f>
        <v>#REF!</v>
      </c>
      <c r="I29" s="11" t="e">
        <f>ROUNDDOWN($D29*H29,1)</f>
        <v>#REF!</v>
      </c>
      <c r="J29" s="11">
        <v>0</v>
      </c>
      <c r="K29" s="11">
        <f>ROUNDDOWN($D29*J29,1)</f>
        <v>0</v>
      </c>
      <c r="L29" s="11">
        <v>0</v>
      </c>
      <c r="M29" s="11">
        <f>ROUNDDOWN($D29*L29,1)</f>
        <v>0</v>
      </c>
      <c r="N29" s="3" t="s">
        <v>138</v>
      </c>
    </row>
    <row r="30" spans="1:14" ht="21.95" customHeight="1">
      <c r="B30" s="3" t="s">
        <v>124</v>
      </c>
      <c r="C30" s="3" t="s">
        <v>125</v>
      </c>
      <c r="D30" s="4">
        <v>5</v>
      </c>
      <c r="E30" s="3" t="s">
        <v>126</v>
      </c>
      <c r="F30" s="11" t="e">
        <f t="shared" si="1"/>
        <v>#REF!</v>
      </c>
      <c r="G30" s="11" t="e">
        <f t="shared" si="1"/>
        <v>#REF!</v>
      </c>
      <c r="H30" s="11" t="e">
        <f>#REF!</f>
        <v>#REF!</v>
      </c>
      <c r="I30" s="11" t="e">
        <f>ROUNDDOWN($D30*H30,1)</f>
        <v>#REF!</v>
      </c>
      <c r="J30" s="11">
        <v>0</v>
      </c>
      <c r="K30" s="11">
        <f>ROUNDDOWN($D30*J30,1)</f>
        <v>0</v>
      </c>
      <c r="L30" s="11">
        <v>0</v>
      </c>
      <c r="M30" s="11">
        <f>ROUNDDOWN($D30*L30,1)</f>
        <v>0</v>
      </c>
      <c r="N30" s="3" t="s">
        <v>127</v>
      </c>
    </row>
    <row r="31" spans="1:14" ht="21.95" customHeight="1">
      <c r="B31" s="3" t="s">
        <v>128</v>
      </c>
      <c r="C31" s="3" t="s">
        <v>190</v>
      </c>
      <c r="D31" s="4">
        <v>2.76</v>
      </c>
      <c r="E31" s="3" t="s">
        <v>174</v>
      </c>
      <c r="F31" s="11" t="e">
        <f t="shared" si="1"/>
        <v>#REF!</v>
      </c>
      <c r="G31" s="11" t="e">
        <f t="shared" si="1"/>
        <v>#REF!</v>
      </c>
      <c r="H31" s="11">
        <v>0</v>
      </c>
      <c r="I31" s="11">
        <f>ROUNDDOWN($D31*H31,1)</f>
        <v>0</v>
      </c>
      <c r="J31" s="11" t="e">
        <f>#REF!</f>
        <v>#REF!</v>
      </c>
      <c r="K31" s="11" t="e">
        <f>ROUNDDOWN($D31*J31,1)</f>
        <v>#REF!</v>
      </c>
      <c r="L31" s="11">
        <v>0</v>
      </c>
      <c r="M31" s="11">
        <f>ROUNDDOWN($D31*L31,1)</f>
        <v>0</v>
      </c>
      <c r="N31" s="3" t="s">
        <v>129</v>
      </c>
    </row>
    <row r="32" spans="1:14" ht="21.95" customHeight="1">
      <c r="B32" s="3" t="s">
        <v>130</v>
      </c>
      <c r="C32" s="3" t="s">
        <v>190</v>
      </c>
      <c r="D32" s="4">
        <v>1.04</v>
      </c>
      <c r="E32" s="3" t="s">
        <v>174</v>
      </c>
      <c r="F32" s="11" t="e">
        <f t="shared" si="1"/>
        <v>#REF!</v>
      </c>
      <c r="G32" s="11" t="e">
        <f t="shared" si="1"/>
        <v>#REF!</v>
      </c>
      <c r="H32" s="11">
        <v>0</v>
      </c>
      <c r="I32" s="11">
        <f t="shared" ref="I32:K33" si="2">ROUNDDOWN($D32*H32,1)</f>
        <v>0</v>
      </c>
      <c r="J32" s="11" t="e">
        <f>#REF!</f>
        <v>#REF!</v>
      </c>
      <c r="K32" s="11" t="e">
        <f>ROUNDDOWN($D32*J32,1)</f>
        <v>#REF!</v>
      </c>
      <c r="L32" s="11">
        <v>0</v>
      </c>
      <c r="M32" s="11">
        <f>ROUNDDOWN($D32*L32,1)</f>
        <v>0</v>
      </c>
      <c r="N32" s="3" t="s">
        <v>119</v>
      </c>
    </row>
    <row r="33" spans="1:14" ht="21.95" customHeight="1">
      <c r="B33" s="3" t="s">
        <v>131</v>
      </c>
      <c r="C33" s="3" t="s">
        <v>132</v>
      </c>
      <c r="D33" s="4">
        <v>1</v>
      </c>
      <c r="E33" s="3" t="s">
        <v>200</v>
      </c>
      <c r="F33" s="11">
        <f t="shared" si="1"/>
        <v>0</v>
      </c>
      <c r="G33" s="11" t="e">
        <f t="shared" si="1"/>
        <v>#REF!</v>
      </c>
      <c r="H33" s="11">
        <v>0</v>
      </c>
      <c r="I33" s="11">
        <f t="shared" si="2"/>
        <v>0</v>
      </c>
      <c r="J33" s="11">
        <v>0</v>
      </c>
      <c r="K33" s="11">
        <f t="shared" si="2"/>
        <v>0</v>
      </c>
      <c r="L33" s="11">
        <v>0</v>
      </c>
      <c r="M33" s="11" t="e">
        <f>ROUNDDOWN(SUM(K31:K32)*0.02,1)</f>
        <v>#REF!</v>
      </c>
      <c r="N33" s="3" t="s">
        <v>190</v>
      </c>
    </row>
    <row r="34" spans="1:14" ht="21.95" customHeight="1">
      <c r="B34" s="3" t="s">
        <v>133</v>
      </c>
      <c r="C34" s="3" t="s">
        <v>190</v>
      </c>
      <c r="D34" s="4">
        <v>30</v>
      </c>
      <c r="E34" s="3" t="s">
        <v>126</v>
      </c>
      <c r="F34" s="11" t="e">
        <f t="shared" si="1"/>
        <v>#REF!</v>
      </c>
      <c r="G34" s="11" t="e">
        <f t="shared" si="1"/>
        <v>#REF!</v>
      </c>
      <c r="H34" s="11" t="e">
        <f>#REF!</f>
        <v>#REF!</v>
      </c>
      <c r="I34" s="11" t="e">
        <f>ROUNDDOWN($D34*H34,1)</f>
        <v>#REF!</v>
      </c>
      <c r="J34" s="11">
        <v>0</v>
      </c>
      <c r="K34" s="11">
        <f>ROUNDDOWN($D34*J34,1)</f>
        <v>0</v>
      </c>
      <c r="L34" s="11">
        <v>0</v>
      </c>
      <c r="M34" s="11">
        <f>ROUNDDOWN($D34*L34,1)</f>
        <v>0</v>
      </c>
      <c r="N34" s="3" t="s">
        <v>134</v>
      </c>
    </row>
    <row r="35" spans="1:14" s="8" customFormat="1" ht="21.95" customHeight="1">
      <c r="B35" s="9" t="s">
        <v>112</v>
      </c>
      <c r="C35" s="9" t="s">
        <v>190</v>
      </c>
      <c r="D35" s="10" t="s">
        <v>190</v>
      </c>
      <c r="E35" s="9" t="s">
        <v>190</v>
      </c>
      <c r="F35" s="12" t="s">
        <v>190</v>
      </c>
      <c r="G35" s="12" t="e">
        <f>I35+K35+M35</f>
        <v>#REF!</v>
      </c>
      <c r="H35" s="30" t="s">
        <v>190</v>
      </c>
      <c r="I35" s="12" t="e">
        <f>TRUNC(SUM(I29:I34))</f>
        <v>#REF!</v>
      </c>
      <c r="J35" s="12" t="s">
        <v>190</v>
      </c>
      <c r="K35" s="12" t="e">
        <f>TRUNC(SUM(K29:K34))</f>
        <v>#REF!</v>
      </c>
      <c r="L35" s="12" t="s">
        <v>190</v>
      </c>
      <c r="M35" s="12" t="e">
        <f>TRUNC(SUM(M29:M34))</f>
        <v>#REF!</v>
      </c>
      <c r="N35" s="9" t="s">
        <v>190</v>
      </c>
    </row>
    <row r="36" spans="1:14" ht="21.95" customHeight="1">
      <c r="B36" s="3" t="s">
        <v>190</v>
      </c>
      <c r="C36" s="3" t="s">
        <v>190</v>
      </c>
      <c r="D36" s="4" t="s">
        <v>190</v>
      </c>
      <c r="E36" s="3" t="s">
        <v>190</v>
      </c>
      <c r="F36" s="11" t="s">
        <v>190</v>
      </c>
      <c r="G36" s="11" t="s">
        <v>190</v>
      </c>
      <c r="H36" s="11" t="s">
        <v>190</v>
      </c>
      <c r="I36" s="11" t="s">
        <v>190</v>
      </c>
      <c r="J36" s="11" t="s">
        <v>190</v>
      </c>
      <c r="K36" s="11" t="s">
        <v>190</v>
      </c>
      <c r="L36" s="11" t="s">
        <v>190</v>
      </c>
      <c r="M36" s="11" t="s">
        <v>190</v>
      </c>
      <c r="N36" s="3" t="s">
        <v>190</v>
      </c>
    </row>
    <row r="37" spans="1:14" s="8" customFormat="1" ht="21.95" customHeight="1">
      <c r="A37" s="8" t="str">
        <f>일위목록!A8</f>
        <v>No.6</v>
      </c>
      <c r="B37" s="9" t="str">
        <f>A37&amp;"호표 철근가공및조립"</f>
        <v>No.6호표 철근가공및조립</v>
      </c>
      <c r="C37" s="9" t="s">
        <v>183</v>
      </c>
      <c r="D37" s="10">
        <v>1</v>
      </c>
      <c r="E37" s="9" t="s">
        <v>175</v>
      </c>
      <c r="F37" s="30" t="s">
        <v>190</v>
      </c>
      <c r="G37" s="30" t="s">
        <v>190</v>
      </c>
      <c r="H37" s="30" t="s">
        <v>190</v>
      </c>
      <c r="I37" s="30" t="s">
        <v>190</v>
      </c>
      <c r="J37" s="30" t="s">
        <v>190</v>
      </c>
      <c r="K37" s="30" t="s">
        <v>190</v>
      </c>
      <c r="L37" s="30" t="s">
        <v>190</v>
      </c>
      <c r="M37" s="30" t="s">
        <v>190</v>
      </c>
      <c r="N37" s="9" t="s">
        <v>184</v>
      </c>
    </row>
    <row r="38" spans="1:14" ht="21.95" customHeight="1">
      <c r="B38" s="3" t="s">
        <v>120</v>
      </c>
      <c r="C38" s="3" t="s">
        <v>190</v>
      </c>
      <c r="D38" s="4" t="s">
        <v>190</v>
      </c>
      <c r="E38" s="3" t="s">
        <v>190</v>
      </c>
      <c r="F38" s="11" t="s">
        <v>190</v>
      </c>
      <c r="G38" s="11" t="s">
        <v>190</v>
      </c>
      <c r="H38" s="11" t="s">
        <v>190</v>
      </c>
      <c r="I38" s="11" t="s">
        <v>190</v>
      </c>
      <c r="J38" s="11" t="s">
        <v>190</v>
      </c>
      <c r="K38" s="11" t="s">
        <v>190</v>
      </c>
      <c r="L38" s="11" t="s">
        <v>190</v>
      </c>
      <c r="M38" s="11" t="s">
        <v>190</v>
      </c>
      <c r="N38" s="3" t="s">
        <v>190</v>
      </c>
    </row>
    <row r="39" spans="1:14" ht="21.95" customHeight="1">
      <c r="B39" s="3" t="s">
        <v>121</v>
      </c>
      <c r="C39" s="3" t="s">
        <v>122</v>
      </c>
      <c r="D39" s="4">
        <v>1.03</v>
      </c>
      <c r="E39" s="3" t="s">
        <v>175</v>
      </c>
      <c r="F39" s="11" t="e">
        <f t="shared" ref="F39:G45" si="3">H39+J39+L39</f>
        <v>#REF!</v>
      </c>
      <c r="G39" s="11" t="e">
        <f t="shared" si="3"/>
        <v>#REF!</v>
      </c>
      <c r="H39" s="11" t="e">
        <f>#REF!</f>
        <v>#REF!</v>
      </c>
      <c r="I39" s="11" t="e">
        <f t="shared" ref="I39:I45" si="4">ROUNDDOWN($D39*H39,1)</f>
        <v>#REF!</v>
      </c>
      <c r="J39" s="11">
        <v>0</v>
      </c>
      <c r="K39" s="11">
        <f t="shared" ref="K39:K44" si="5">ROUNDDOWN($D39*J39,1)</f>
        <v>0</v>
      </c>
      <c r="L39" s="11">
        <v>0</v>
      </c>
      <c r="M39" s="11">
        <f>ROUNDDOWN($D39*L39,1)</f>
        <v>0</v>
      </c>
      <c r="N39" s="3" t="s">
        <v>123</v>
      </c>
    </row>
    <row r="40" spans="1:14" ht="21.95" customHeight="1">
      <c r="B40" s="3" t="s">
        <v>124</v>
      </c>
      <c r="C40" s="3" t="s">
        <v>125</v>
      </c>
      <c r="D40" s="4">
        <v>5</v>
      </c>
      <c r="E40" s="3" t="s">
        <v>126</v>
      </c>
      <c r="F40" s="11" t="e">
        <f t="shared" si="3"/>
        <v>#REF!</v>
      </c>
      <c r="G40" s="11" t="e">
        <f t="shared" si="3"/>
        <v>#REF!</v>
      </c>
      <c r="H40" s="11" t="e">
        <f>#REF!</f>
        <v>#REF!</v>
      </c>
      <c r="I40" s="11" t="e">
        <f t="shared" si="4"/>
        <v>#REF!</v>
      </c>
      <c r="J40" s="11">
        <v>0</v>
      </c>
      <c r="K40" s="11">
        <f t="shared" si="5"/>
        <v>0</v>
      </c>
      <c r="L40" s="11">
        <v>0</v>
      </c>
      <c r="M40" s="11">
        <f>ROUNDDOWN($D40*L40,1)</f>
        <v>0</v>
      </c>
      <c r="N40" s="3" t="s">
        <v>127</v>
      </c>
    </row>
    <row r="41" spans="1:14" ht="21.95" customHeight="1">
      <c r="B41" s="3" t="s">
        <v>128</v>
      </c>
      <c r="C41" s="3" t="s">
        <v>190</v>
      </c>
      <c r="D41" s="4">
        <v>2.76</v>
      </c>
      <c r="E41" s="3" t="s">
        <v>174</v>
      </c>
      <c r="F41" s="11" t="e">
        <f t="shared" si="3"/>
        <v>#REF!</v>
      </c>
      <c r="G41" s="11" t="e">
        <f t="shared" si="3"/>
        <v>#REF!</v>
      </c>
      <c r="H41" s="11">
        <v>0</v>
      </c>
      <c r="I41" s="11">
        <f t="shared" si="4"/>
        <v>0</v>
      </c>
      <c r="J41" s="11" t="e">
        <f>#REF!</f>
        <v>#REF!</v>
      </c>
      <c r="K41" s="11" t="e">
        <f>ROUNDDOWN($D41*J41,1)</f>
        <v>#REF!</v>
      </c>
      <c r="L41" s="11">
        <v>0</v>
      </c>
      <c r="M41" s="11">
        <f>ROUNDDOWN($D41*L41,1)</f>
        <v>0</v>
      </c>
      <c r="N41" s="3" t="s">
        <v>129</v>
      </c>
    </row>
    <row r="42" spans="1:14" ht="21.95" customHeight="1">
      <c r="B42" s="3" t="s">
        <v>130</v>
      </c>
      <c r="C42" s="3" t="s">
        <v>190</v>
      </c>
      <c r="D42" s="4">
        <v>1.04</v>
      </c>
      <c r="E42" s="3" t="s">
        <v>174</v>
      </c>
      <c r="F42" s="11" t="e">
        <f t="shared" si="3"/>
        <v>#REF!</v>
      </c>
      <c r="G42" s="11" t="e">
        <f t="shared" si="3"/>
        <v>#REF!</v>
      </c>
      <c r="H42" s="11">
        <v>0</v>
      </c>
      <c r="I42" s="11">
        <f t="shared" si="4"/>
        <v>0</v>
      </c>
      <c r="J42" s="11" t="e">
        <f>#REF!</f>
        <v>#REF!</v>
      </c>
      <c r="K42" s="11" t="e">
        <f>ROUNDDOWN($D42*J42,1)</f>
        <v>#REF!</v>
      </c>
      <c r="L42" s="11">
        <v>0</v>
      </c>
      <c r="M42" s="11">
        <f>ROUNDDOWN($D42*L42,1)</f>
        <v>0</v>
      </c>
      <c r="N42" s="3" t="s">
        <v>119</v>
      </c>
    </row>
    <row r="43" spans="1:14" ht="21.95" customHeight="1">
      <c r="B43" s="3" t="s">
        <v>131</v>
      </c>
      <c r="C43" s="3" t="s">
        <v>132</v>
      </c>
      <c r="D43" s="4">
        <v>1</v>
      </c>
      <c r="E43" s="3" t="s">
        <v>200</v>
      </c>
      <c r="F43" s="11">
        <f t="shared" si="3"/>
        <v>0</v>
      </c>
      <c r="G43" s="11" t="e">
        <f t="shared" si="3"/>
        <v>#REF!</v>
      </c>
      <c r="H43" s="11">
        <v>0</v>
      </c>
      <c r="I43" s="11">
        <f t="shared" si="4"/>
        <v>0</v>
      </c>
      <c r="J43" s="11">
        <v>0</v>
      </c>
      <c r="K43" s="11">
        <f t="shared" si="5"/>
        <v>0</v>
      </c>
      <c r="L43" s="11">
        <v>0</v>
      </c>
      <c r="M43" s="11" t="e">
        <f>ROUNDDOWN(SUM(K41:K42)*0.02,1)</f>
        <v>#REF!</v>
      </c>
      <c r="N43" s="3" t="s">
        <v>190</v>
      </c>
    </row>
    <row r="44" spans="1:14" ht="21.95" customHeight="1">
      <c r="B44" s="3" t="s">
        <v>133</v>
      </c>
      <c r="C44" s="3" t="s">
        <v>190</v>
      </c>
      <c r="D44" s="4">
        <v>30</v>
      </c>
      <c r="E44" s="3" t="s">
        <v>126</v>
      </c>
      <c r="F44" s="11" t="e">
        <f t="shared" si="3"/>
        <v>#REF!</v>
      </c>
      <c r="G44" s="11" t="e">
        <f t="shared" si="3"/>
        <v>#REF!</v>
      </c>
      <c r="H44" s="11" t="e">
        <f>#REF!</f>
        <v>#REF!</v>
      </c>
      <c r="I44" s="11" t="e">
        <f>ROUNDDOWN($D44*H44,1)</f>
        <v>#REF!</v>
      </c>
      <c r="J44" s="11">
        <v>0</v>
      </c>
      <c r="K44" s="11">
        <f t="shared" si="5"/>
        <v>0</v>
      </c>
      <c r="L44" s="11">
        <v>0</v>
      </c>
      <c r="M44" s="11">
        <f>ROUNDDOWN($D44*L44,1)</f>
        <v>0</v>
      </c>
      <c r="N44" s="3" t="s">
        <v>134</v>
      </c>
    </row>
    <row r="45" spans="1:14" ht="21.95" customHeight="1">
      <c r="B45" s="3" t="s">
        <v>135</v>
      </c>
      <c r="C45" s="3" t="s">
        <v>136</v>
      </c>
      <c r="D45" s="4">
        <v>0</v>
      </c>
      <c r="E45" s="3" t="s">
        <v>190</v>
      </c>
      <c r="F45" s="11">
        <f t="shared" si="3"/>
        <v>0</v>
      </c>
      <c r="G45" s="11" t="e">
        <f t="shared" si="3"/>
        <v>#REF!</v>
      </c>
      <c r="H45" s="11">
        <v>0</v>
      </c>
      <c r="I45" s="11">
        <f t="shared" si="4"/>
        <v>0</v>
      </c>
      <c r="J45" s="11">
        <v>0</v>
      </c>
      <c r="K45" s="11" t="e">
        <f>SUM(K41:K42)*0.5</f>
        <v>#REF!</v>
      </c>
      <c r="L45" s="11">
        <v>0</v>
      </c>
      <c r="M45" s="11">
        <f>ROUNDDOWN($D45*L45,1)</f>
        <v>0</v>
      </c>
      <c r="N45" s="3" t="s">
        <v>190</v>
      </c>
    </row>
    <row r="46" spans="1:14" s="8" customFormat="1" ht="21.95" customHeight="1">
      <c r="B46" s="9" t="s">
        <v>112</v>
      </c>
      <c r="C46" s="9" t="s">
        <v>190</v>
      </c>
      <c r="D46" s="10" t="s">
        <v>190</v>
      </c>
      <c r="E46" s="9" t="s">
        <v>190</v>
      </c>
      <c r="F46" s="12" t="s">
        <v>190</v>
      </c>
      <c r="G46" s="12" t="e">
        <f>I46+K46+M46</f>
        <v>#REF!</v>
      </c>
      <c r="H46" s="30" t="s">
        <v>190</v>
      </c>
      <c r="I46" s="12" t="e">
        <f>TRUNC(SUM(I39:I45))</f>
        <v>#REF!</v>
      </c>
      <c r="J46" s="12" t="s">
        <v>190</v>
      </c>
      <c r="K46" s="12" t="e">
        <f>TRUNC(SUM(K39:K45))</f>
        <v>#REF!</v>
      </c>
      <c r="L46" s="12" t="s">
        <v>190</v>
      </c>
      <c r="M46" s="12" t="e">
        <f>TRUNC(SUM(M39:M45))</f>
        <v>#REF!</v>
      </c>
      <c r="N46" s="9" t="s">
        <v>190</v>
      </c>
    </row>
    <row r="47" spans="1:14" ht="21.95" customHeight="1">
      <c r="B47" s="3" t="s">
        <v>190</v>
      </c>
      <c r="C47" s="3" t="s">
        <v>190</v>
      </c>
      <c r="D47" s="4" t="s">
        <v>190</v>
      </c>
      <c r="E47" s="3" t="s">
        <v>190</v>
      </c>
      <c r="F47" s="11" t="s">
        <v>190</v>
      </c>
      <c r="G47" s="11" t="s">
        <v>190</v>
      </c>
      <c r="H47" s="11" t="s">
        <v>190</v>
      </c>
      <c r="I47" s="11" t="s">
        <v>190</v>
      </c>
      <c r="J47" s="11" t="s">
        <v>190</v>
      </c>
      <c r="K47" s="11" t="s">
        <v>190</v>
      </c>
      <c r="L47" s="11" t="s">
        <v>190</v>
      </c>
      <c r="M47" s="11" t="s">
        <v>190</v>
      </c>
      <c r="N47" s="3" t="s">
        <v>190</v>
      </c>
    </row>
    <row r="48" spans="1:14" ht="21.95" customHeight="1">
      <c r="B48" s="3"/>
      <c r="C48" s="3"/>
      <c r="D48" s="4"/>
      <c r="E48" s="3"/>
      <c r="F48" s="11"/>
      <c r="G48" s="11"/>
      <c r="H48" s="11"/>
      <c r="I48" s="11"/>
      <c r="J48" s="11"/>
      <c r="K48" s="11"/>
      <c r="L48" s="11"/>
      <c r="M48" s="11"/>
      <c r="N48" s="3"/>
    </row>
    <row r="49" spans="1:14" ht="21.95" customHeight="1">
      <c r="B49" s="3"/>
      <c r="C49" s="3"/>
      <c r="D49" s="4"/>
      <c r="E49" s="3"/>
      <c r="F49" s="11"/>
      <c r="G49" s="11"/>
      <c r="H49" s="11"/>
      <c r="I49" s="11"/>
      <c r="J49" s="11"/>
      <c r="K49" s="11"/>
      <c r="L49" s="11"/>
      <c r="M49" s="11"/>
      <c r="N49" s="3"/>
    </row>
    <row r="50" spans="1:14" ht="21.95" customHeight="1">
      <c r="B50" s="3"/>
      <c r="C50" s="3"/>
      <c r="D50" s="4"/>
      <c r="E50" s="3"/>
      <c r="F50" s="11"/>
      <c r="G50" s="11"/>
      <c r="H50" s="11"/>
      <c r="I50" s="11"/>
      <c r="J50" s="11"/>
      <c r="K50" s="11"/>
      <c r="L50" s="11"/>
      <c r="M50" s="11"/>
      <c r="N50" s="3"/>
    </row>
    <row r="51" spans="1:14" s="8" customFormat="1" ht="21.95" customHeight="1">
      <c r="A51" s="8" t="str">
        <f>일위목록!A9</f>
        <v>No.7</v>
      </c>
      <c r="B51" s="9" t="str">
        <f>A51&amp;"호표 합판 거푸집"</f>
        <v>No.7호표 합판 거푸집</v>
      </c>
      <c r="C51" s="9" t="s">
        <v>185</v>
      </c>
      <c r="D51" s="10">
        <v>1</v>
      </c>
      <c r="E51" s="9" t="s">
        <v>29</v>
      </c>
      <c r="F51" s="30" t="s">
        <v>190</v>
      </c>
      <c r="G51" s="30" t="s">
        <v>190</v>
      </c>
      <c r="H51" s="30" t="s">
        <v>190</v>
      </c>
      <c r="I51" s="30" t="s">
        <v>190</v>
      </c>
      <c r="J51" s="30" t="s">
        <v>190</v>
      </c>
      <c r="K51" s="30" t="s">
        <v>190</v>
      </c>
      <c r="L51" s="30" t="s">
        <v>190</v>
      </c>
      <c r="M51" s="30" t="s">
        <v>190</v>
      </c>
      <c r="N51" s="9" t="s">
        <v>186</v>
      </c>
    </row>
    <row r="52" spans="1:14" ht="21.95" customHeight="1">
      <c r="B52" s="3" t="s">
        <v>144</v>
      </c>
      <c r="C52" s="3" t="s">
        <v>190</v>
      </c>
      <c r="D52" s="4" t="s">
        <v>190</v>
      </c>
      <c r="E52" s="3" t="s">
        <v>190</v>
      </c>
      <c r="F52" s="11" t="s">
        <v>190</v>
      </c>
      <c r="G52" s="11" t="s">
        <v>190</v>
      </c>
      <c r="H52" s="11" t="s">
        <v>190</v>
      </c>
      <c r="I52" s="11" t="s">
        <v>190</v>
      </c>
      <c r="J52" s="11" t="s">
        <v>190</v>
      </c>
      <c r="K52" s="11" t="s">
        <v>190</v>
      </c>
      <c r="L52" s="11" t="s">
        <v>190</v>
      </c>
      <c r="M52" s="11" t="s">
        <v>190</v>
      </c>
      <c r="N52" s="3" t="s">
        <v>190</v>
      </c>
    </row>
    <row r="53" spans="1:14" ht="21.95" customHeight="1">
      <c r="B53" s="3" t="s">
        <v>145</v>
      </c>
      <c r="C53" s="3" t="s">
        <v>146</v>
      </c>
      <c r="D53" s="4">
        <v>1.03</v>
      </c>
      <c r="E53" s="3" t="s">
        <v>29</v>
      </c>
      <c r="F53" s="11" t="e">
        <f t="shared" ref="F53:G60" si="6">H53+J53+L53</f>
        <v>#REF!</v>
      </c>
      <c r="G53" s="11" t="e">
        <f t="shared" si="6"/>
        <v>#REF!</v>
      </c>
      <c r="H53" s="11" t="e">
        <f>#REF!</f>
        <v>#REF!</v>
      </c>
      <c r="I53" s="11" t="e">
        <f t="shared" ref="I53:I59" si="7">ROUNDDOWN($D53*H53,1)</f>
        <v>#REF!</v>
      </c>
      <c r="J53" s="11">
        <v>0</v>
      </c>
      <c r="K53" s="11">
        <f t="shared" ref="K53:K60" si="8">ROUNDDOWN($D53*J53,1)</f>
        <v>0</v>
      </c>
      <c r="L53" s="11">
        <v>0</v>
      </c>
      <c r="M53" s="11">
        <f t="shared" ref="M53:M60" si="9">ROUNDDOWN($D53*L53,1)</f>
        <v>0</v>
      </c>
      <c r="N53" s="3" t="s">
        <v>147</v>
      </c>
    </row>
    <row r="54" spans="1:14" ht="21.95" customHeight="1">
      <c r="B54" s="3" t="s">
        <v>148</v>
      </c>
      <c r="C54" s="3" t="s">
        <v>149</v>
      </c>
      <c r="D54" s="4">
        <v>3.7999999999999999E-2</v>
      </c>
      <c r="E54" s="3" t="s">
        <v>28</v>
      </c>
      <c r="F54" s="11" t="e">
        <f t="shared" si="6"/>
        <v>#REF!</v>
      </c>
      <c r="G54" s="11" t="e">
        <f t="shared" si="6"/>
        <v>#REF!</v>
      </c>
      <c r="H54" s="11" t="e">
        <f>#REF!</f>
        <v>#REF!</v>
      </c>
      <c r="I54" s="11" t="e">
        <f t="shared" si="7"/>
        <v>#REF!</v>
      </c>
      <c r="J54" s="11">
        <v>0</v>
      </c>
      <c r="K54" s="11">
        <f t="shared" si="8"/>
        <v>0</v>
      </c>
      <c r="L54" s="11">
        <v>0</v>
      </c>
      <c r="M54" s="11">
        <f t="shared" si="9"/>
        <v>0</v>
      </c>
      <c r="N54" s="3" t="s">
        <v>150</v>
      </c>
    </row>
    <row r="55" spans="1:14" ht="21.95" customHeight="1">
      <c r="B55" s="3" t="s">
        <v>151</v>
      </c>
      <c r="C55" s="3" t="s">
        <v>152</v>
      </c>
      <c r="D55" s="4">
        <v>0.28999999999999998</v>
      </c>
      <c r="E55" s="3" t="s">
        <v>126</v>
      </c>
      <c r="F55" s="11" t="e">
        <f t="shared" si="6"/>
        <v>#REF!</v>
      </c>
      <c r="G55" s="11" t="e">
        <f t="shared" si="6"/>
        <v>#REF!</v>
      </c>
      <c r="H55" s="11" t="e">
        <f>#REF!</f>
        <v>#REF!</v>
      </c>
      <c r="I55" s="11" t="e">
        <f t="shared" si="7"/>
        <v>#REF!</v>
      </c>
      <c r="J55" s="11">
        <v>0</v>
      </c>
      <c r="K55" s="11">
        <f t="shared" si="8"/>
        <v>0</v>
      </c>
      <c r="L55" s="11">
        <v>0</v>
      </c>
      <c r="M55" s="11">
        <f t="shared" si="9"/>
        <v>0</v>
      </c>
      <c r="N55" s="3" t="s">
        <v>153</v>
      </c>
    </row>
    <row r="56" spans="1:14" ht="21.95" customHeight="1">
      <c r="B56" s="3" t="s">
        <v>154</v>
      </c>
      <c r="C56" s="3" t="s">
        <v>155</v>
      </c>
      <c r="D56" s="4">
        <v>0.2</v>
      </c>
      <c r="E56" s="3" t="s">
        <v>126</v>
      </c>
      <c r="F56" s="11" t="e">
        <f t="shared" si="6"/>
        <v>#REF!</v>
      </c>
      <c r="G56" s="11" t="e">
        <f t="shared" si="6"/>
        <v>#REF!</v>
      </c>
      <c r="H56" s="11" t="e">
        <f>#REF!</f>
        <v>#REF!</v>
      </c>
      <c r="I56" s="11" t="e">
        <f t="shared" si="7"/>
        <v>#REF!</v>
      </c>
      <c r="J56" s="11">
        <v>0</v>
      </c>
      <c r="K56" s="11">
        <f t="shared" si="8"/>
        <v>0</v>
      </c>
      <c r="L56" s="11">
        <v>0</v>
      </c>
      <c r="M56" s="11">
        <f t="shared" si="9"/>
        <v>0</v>
      </c>
      <c r="N56" s="3" t="s">
        <v>156</v>
      </c>
    </row>
    <row r="57" spans="1:14" ht="21.95" customHeight="1">
      <c r="B57" s="3" t="s">
        <v>157</v>
      </c>
      <c r="C57" s="3" t="s">
        <v>158</v>
      </c>
      <c r="D57" s="4">
        <v>0.19</v>
      </c>
      <c r="E57" s="3" t="s">
        <v>143</v>
      </c>
      <c r="F57" s="11" t="e">
        <f t="shared" si="6"/>
        <v>#REF!</v>
      </c>
      <c r="G57" s="11" t="e">
        <f t="shared" si="6"/>
        <v>#REF!</v>
      </c>
      <c r="H57" s="11" t="e">
        <f>#REF!</f>
        <v>#REF!</v>
      </c>
      <c r="I57" s="11" t="e">
        <f t="shared" si="7"/>
        <v>#REF!</v>
      </c>
      <c r="J57" s="11">
        <v>0</v>
      </c>
      <c r="K57" s="11">
        <f t="shared" si="8"/>
        <v>0</v>
      </c>
      <c r="L57" s="11">
        <v>0</v>
      </c>
      <c r="M57" s="11">
        <f t="shared" si="9"/>
        <v>0</v>
      </c>
      <c r="N57" s="3" t="s">
        <v>159</v>
      </c>
    </row>
    <row r="58" spans="1:14" ht="21.95" customHeight="1">
      <c r="B58" s="3" t="s">
        <v>160</v>
      </c>
      <c r="C58" s="3" t="s">
        <v>190</v>
      </c>
      <c r="D58" s="4">
        <v>0.22</v>
      </c>
      <c r="E58" s="3" t="s">
        <v>174</v>
      </c>
      <c r="F58" s="11" t="e">
        <f t="shared" si="6"/>
        <v>#REF!</v>
      </c>
      <c r="G58" s="11" t="e">
        <f t="shared" si="6"/>
        <v>#REF!</v>
      </c>
      <c r="H58" s="11">
        <v>0</v>
      </c>
      <c r="I58" s="11">
        <f t="shared" si="7"/>
        <v>0</v>
      </c>
      <c r="J58" s="11" t="e">
        <f>#REF!</f>
        <v>#REF!</v>
      </c>
      <c r="K58" s="11" t="e">
        <f>ROUNDDOWN($D58*J58,1)</f>
        <v>#REF!</v>
      </c>
      <c r="L58" s="11">
        <v>0</v>
      </c>
      <c r="M58" s="11">
        <f t="shared" si="9"/>
        <v>0</v>
      </c>
      <c r="N58" s="3" t="s">
        <v>161</v>
      </c>
    </row>
    <row r="59" spans="1:14" ht="21.95" customHeight="1">
      <c r="B59" s="3" t="s">
        <v>130</v>
      </c>
      <c r="C59" s="3" t="s">
        <v>190</v>
      </c>
      <c r="D59" s="4">
        <v>0.12</v>
      </c>
      <c r="E59" s="3" t="s">
        <v>174</v>
      </c>
      <c r="F59" s="11" t="e">
        <f t="shared" si="6"/>
        <v>#REF!</v>
      </c>
      <c r="G59" s="11" t="e">
        <f t="shared" si="6"/>
        <v>#REF!</v>
      </c>
      <c r="H59" s="11">
        <v>0</v>
      </c>
      <c r="I59" s="11">
        <f t="shared" si="7"/>
        <v>0</v>
      </c>
      <c r="J59" s="11" t="e">
        <f>#REF!</f>
        <v>#REF!</v>
      </c>
      <c r="K59" s="11" t="e">
        <f>ROUNDDOWN($D59*J59,1)</f>
        <v>#REF!</v>
      </c>
      <c r="L59" s="11">
        <v>0</v>
      </c>
      <c r="M59" s="11">
        <f t="shared" si="9"/>
        <v>0</v>
      </c>
      <c r="N59" s="3" t="s">
        <v>119</v>
      </c>
    </row>
    <row r="60" spans="1:14" ht="21.95" customHeight="1">
      <c r="B60" s="3" t="s">
        <v>162</v>
      </c>
      <c r="C60" s="3"/>
      <c r="D60" s="4">
        <v>-23</v>
      </c>
      <c r="E60" s="3" t="s">
        <v>39</v>
      </c>
      <c r="F60" s="11">
        <f t="shared" si="6"/>
        <v>0</v>
      </c>
      <c r="G60" s="11" t="e">
        <f t="shared" si="6"/>
        <v>#REF!</v>
      </c>
      <c r="H60" s="11">
        <v>0</v>
      </c>
      <c r="I60" s="11" t="e">
        <f>ROUNDDOWN(SUM(I53:I54)*D60%,1)</f>
        <v>#REF!</v>
      </c>
      <c r="J60" s="11">
        <v>0</v>
      </c>
      <c r="K60" s="11">
        <f t="shared" si="8"/>
        <v>0</v>
      </c>
      <c r="L60" s="11">
        <v>0</v>
      </c>
      <c r="M60" s="11">
        <f t="shared" si="9"/>
        <v>0</v>
      </c>
      <c r="N60" s="3" t="s">
        <v>190</v>
      </c>
    </row>
    <row r="61" spans="1:14" s="8" customFormat="1" ht="21.95" customHeight="1">
      <c r="B61" s="9" t="s">
        <v>112</v>
      </c>
      <c r="C61" s="9" t="s">
        <v>190</v>
      </c>
      <c r="D61" s="10" t="s">
        <v>190</v>
      </c>
      <c r="E61" s="9" t="s">
        <v>190</v>
      </c>
      <c r="F61" s="12" t="s">
        <v>190</v>
      </c>
      <c r="G61" s="12" t="e">
        <f>I61+K61+M61</f>
        <v>#REF!</v>
      </c>
      <c r="H61" s="30" t="s">
        <v>190</v>
      </c>
      <c r="I61" s="12" t="e">
        <f>TRUNC(SUM(I53:I60))</f>
        <v>#REF!</v>
      </c>
      <c r="J61" s="12" t="s">
        <v>190</v>
      </c>
      <c r="K61" s="12" t="e">
        <f>TRUNC(SUM(K53:K60))</f>
        <v>#REF!</v>
      </c>
      <c r="L61" s="12" t="s">
        <v>190</v>
      </c>
      <c r="M61" s="12">
        <f>TRUNC(SUM(M53:M60))</f>
        <v>0</v>
      </c>
      <c r="N61" s="9" t="s">
        <v>190</v>
      </c>
    </row>
    <row r="62" spans="1:14" s="8" customFormat="1" ht="21.95" customHeight="1">
      <c r="B62" s="9"/>
      <c r="C62" s="9"/>
      <c r="D62" s="10"/>
      <c r="E62" s="9"/>
      <c r="F62" s="12"/>
      <c r="G62" s="12"/>
      <c r="H62" s="30"/>
      <c r="I62" s="12"/>
      <c r="J62" s="12"/>
      <c r="K62" s="12"/>
      <c r="L62" s="12"/>
      <c r="M62" s="12"/>
      <c r="N62" s="9"/>
    </row>
    <row r="63" spans="1:14" s="8" customFormat="1" ht="21.95" customHeight="1">
      <c r="A63" s="8" t="str">
        <f>일위목록!A10</f>
        <v>No.8</v>
      </c>
      <c r="B63" s="9" t="str">
        <f>A63&amp;"호표 수목굴취"</f>
        <v>No.8호표 수목굴취</v>
      </c>
      <c r="C63" s="9" t="s">
        <v>46</v>
      </c>
      <c r="D63" s="10">
        <v>1</v>
      </c>
      <c r="E63" s="9" t="s">
        <v>43</v>
      </c>
      <c r="F63" s="30" t="s">
        <v>190</v>
      </c>
      <c r="G63" s="30" t="s">
        <v>190</v>
      </c>
      <c r="H63" s="30" t="s">
        <v>190</v>
      </c>
      <c r="I63" s="30" t="s">
        <v>190</v>
      </c>
      <c r="J63" s="30" t="s">
        <v>190</v>
      </c>
      <c r="K63" s="30" t="s">
        <v>190</v>
      </c>
      <c r="L63" s="30" t="s">
        <v>190</v>
      </c>
      <c r="M63" s="30" t="s">
        <v>190</v>
      </c>
      <c r="N63" s="9"/>
    </row>
    <row r="64" spans="1:14" s="8" customFormat="1" ht="21.95" customHeight="1">
      <c r="B64" s="3" t="s">
        <v>47</v>
      </c>
      <c r="C64" s="3"/>
      <c r="D64" s="4">
        <v>0.4</v>
      </c>
      <c r="E64" s="3" t="s">
        <v>172</v>
      </c>
      <c r="F64" s="11" t="e">
        <f t="shared" ref="F64:G66" si="10">H64+J64+L64</f>
        <v>#REF!</v>
      </c>
      <c r="G64" s="11" t="e">
        <f t="shared" si="10"/>
        <v>#REF!</v>
      </c>
      <c r="H64" s="11">
        <v>0</v>
      </c>
      <c r="I64" s="11">
        <f>ROUNDDOWN($D64*H64,1)</f>
        <v>0</v>
      </c>
      <c r="J64" s="11" t="e">
        <f>#REF!</f>
        <v>#REF!</v>
      </c>
      <c r="K64" s="11" t="e">
        <f>ROUNDDOWN($D64*J64,1)</f>
        <v>#REF!</v>
      </c>
      <c r="L64" s="11">
        <v>0</v>
      </c>
      <c r="M64" s="11">
        <f>ROUNDDOWN($D64*L64,1)</f>
        <v>0</v>
      </c>
      <c r="N64" s="3"/>
    </row>
    <row r="65" spans="1:14" s="8" customFormat="1" ht="21.95" customHeight="1">
      <c r="B65" s="3" t="s">
        <v>130</v>
      </c>
      <c r="C65" s="3"/>
      <c r="D65" s="4">
        <v>0.1</v>
      </c>
      <c r="E65" s="3" t="s">
        <v>172</v>
      </c>
      <c r="F65" s="11" t="e">
        <f t="shared" si="10"/>
        <v>#REF!</v>
      </c>
      <c r="G65" s="11" t="e">
        <f t="shared" si="10"/>
        <v>#REF!</v>
      </c>
      <c r="H65" s="11">
        <v>0</v>
      </c>
      <c r="I65" s="11">
        <f>ROUNDDOWN($D65*H65,1)</f>
        <v>0</v>
      </c>
      <c r="J65" s="11" t="e">
        <f>#REF!</f>
        <v>#REF!</v>
      </c>
      <c r="K65" s="11" t="e">
        <f>ROUNDDOWN($D65*J65,1)</f>
        <v>#REF!</v>
      </c>
      <c r="L65" s="11">
        <v>0</v>
      </c>
      <c r="M65" s="11">
        <f>ROUNDDOWN($D65*L65,1)</f>
        <v>0</v>
      </c>
      <c r="N65" s="3"/>
    </row>
    <row r="66" spans="1:14" s="8" customFormat="1" ht="21.95" customHeight="1">
      <c r="B66" s="3" t="s">
        <v>48</v>
      </c>
      <c r="C66" s="3" t="s">
        <v>50</v>
      </c>
      <c r="D66" s="4">
        <v>0.71</v>
      </c>
      <c r="E66" s="3" t="s">
        <v>49</v>
      </c>
      <c r="F66" s="11" t="e">
        <f t="shared" si="10"/>
        <v>#REF!</v>
      </c>
      <c r="G66" s="11" t="e">
        <f t="shared" si="10"/>
        <v>#REF!</v>
      </c>
      <c r="H66" s="11" t="e">
        <f>#REF!</f>
        <v>#REF!</v>
      </c>
      <c r="I66" s="11" t="e">
        <f>ROUNDDOWN($D66*H66,1)</f>
        <v>#REF!</v>
      </c>
      <c r="J66" s="32" t="e">
        <f>#REF!</f>
        <v>#REF!</v>
      </c>
      <c r="K66" s="11" t="e">
        <f>ROUNDDOWN($D66*J66,1)</f>
        <v>#REF!</v>
      </c>
      <c r="L66" s="32" t="e">
        <f>#REF!</f>
        <v>#REF!</v>
      </c>
      <c r="M66" s="11" t="e">
        <f>ROUNDDOWN($D66*L66,1)</f>
        <v>#REF!</v>
      </c>
      <c r="N66" s="3"/>
    </row>
    <row r="67" spans="1:14" s="8" customFormat="1" ht="21.95" customHeight="1">
      <c r="B67" s="9" t="s">
        <v>112</v>
      </c>
      <c r="C67" s="9" t="s">
        <v>190</v>
      </c>
      <c r="D67" s="10" t="s">
        <v>190</v>
      </c>
      <c r="E67" s="9" t="s">
        <v>190</v>
      </c>
      <c r="F67" s="12" t="s">
        <v>190</v>
      </c>
      <c r="G67" s="12" t="e">
        <f>I67+K67+M67</f>
        <v>#REF!</v>
      </c>
      <c r="H67" s="30" t="s">
        <v>190</v>
      </c>
      <c r="I67" s="12" t="e">
        <f>TRUNC(SUM(I64:I66))</f>
        <v>#REF!</v>
      </c>
      <c r="J67" s="12" t="s">
        <v>190</v>
      </c>
      <c r="K67" s="12" t="e">
        <f>TRUNC(SUM(K64:K66))</f>
        <v>#REF!</v>
      </c>
      <c r="L67" s="12" t="s">
        <v>190</v>
      </c>
      <c r="M67" s="12" t="e">
        <f>TRUNC(SUM(M64:M66))</f>
        <v>#REF!</v>
      </c>
      <c r="N67" s="9" t="s">
        <v>190</v>
      </c>
    </row>
    <row r="68" spans="1:14" s="8" customFormat="1" ht="21.95" customHeight="1">
      <c r="B68" s="9"/>
      <c r="C68" s="9"/>
      <c r="D68" s="10"/>
      <c r="E68" s="9"/>
      <c r="F68" s="12"/>
      <c r="G68" s="12"/>
      <c r="H68" s="30"/>
      <c r="I68" s="12"/>
      <c r="J68" s="12"/>
      <c r="K68" s="12"/>
      <c r="L68" s="12"/>
      <c r="M68" s="12"/>
      <c r="N68" s="9"/>
    </row>
    <row r="69" spans="1:14" s="8" customFormat="1" ht="21.95" customHeight="1">
      <c r="A69" s="8" t="str">
        <f>일위목록!A11</f>
        <v>No.9</v>
      </c>
      <c r="B69" s="9" t="str">
        <f>A69&amp;"호표 수목굴취"</f>
        <v>No.9호표 수목굴취</v>
      </c>
      <c r="C69" s="9" t="s">
        <v>56</v>
      </c>
      <c r="D69" s="10">
        <v>1</v>
      </c>
      <c r="E69" s="9" t="s">
        <v>43</v>
      </c>
      <c r="F69" s="30" t="s">
        <v>190</v>
      </c>
      <c r="G69" s="30" t="s">
        <v>190</v>
      </c>
      <c r="H69" s="30" t="s">
        <v>190</v>
      </c>
      <c r="I69" s="30" t="s">
        <v>190</v>
      </c>
      <c r="J69" s="30" t="s">
        <v>190</v>
      </c>
      <c r="K69" s="30" t="s">
        <v>190</v>
      </c>
      <c r="L69" s="30" t="s">
        <v>190</v>
      </c>
      <c r="M69" s="30" t="s">
        <v>190</v>
      </c>
      <c r="N69" s="9"/>
    </row>
    <row r="70" spans="1:14" s="8" customFormat="1" ht="21.95" customHeight="1">
      <c r="B70" s="3" t="s">
        <v>47</v>
      </c>
      <c r="C70" s="3"/>
      <c r="D70" s="4">
        <v>0.67</v>
      </c>
      <c r="E70" s="3" t="s">
        <v>172</v>
      </c>
      <c r="F70" s="11" t="e">
        <f t="shared" ref="F70:G73" si="11">H70+J70+L70</f>
        <v>#REF!</v>
      </c>
      <c r="G70" s="11" t="e">
        <f t="shared" si="11"/>
        <v>#REF!</v>
      </c>
      <c r="H70" s="11">
        <v>0</v>
      </c>
      <c r="I70" s="11">
        <f>ROUNDDOWN($D70*H70,1)</f>
        <v>0</v>
      </c>
      <c r="J70" s="11" t="e">
        <f>#REF!</f>
        <v>#REF!</v>
      </c>
      <c r="K70" s="11" t="e">
        <f>ROUNDDOWN($D70*J70,1)</f>
        <v>#REF!</v>
      </c>
      <c r="L70" s="11">
        <v>0</v>
      </c>
      <c r="M70" s="11">
        <f>ROUNDDOWN($D70*L70,1)</f>
        <v>0</v>
      </c>
      <c r="N70" s="3"/>
    </row>
    <row r="71" spans="1:14" s="8" customFormat="1" ht="21.95" customHeight="1">
      <c r="B71" s="3" t="s">
        <v>130</v>
      </c>
      <c r="C71" s="3"/>
      <c r="D71" s="4">
        <v>0.13</v>
      </c>
      <c r="E71" s="3" t="s">
        <v>172</v>
      </c>
      <c r="F71" s="11" t="e">
        <f t="shared" si="11"/>
        <v>#REF!</v>
      </c>
      <c r="G71" s="11" t="e">
        <f t="shared" si="11"/>
        <v>#REF!</v>
      </c>
      <c r="H71" s="11">
        <v>0</v>
      </c>
      <c r="I71" s="11">
        <f>ROUNDDOWN($D71*H71,1)</f>
        <v>0</v>
      </c>
      <c r="J71" s="11" t="e">
        <f>#REF!</f>
        <v>#REF!</v>
      </c>
      <c r="K71" s="11" t="e">
        <f>ROUNDDOWN($D71*J71,1)</f>
        <v>#REF!</v>
      </c>
      <c r="L71" s="11">
        <v>0</v>
      </c>
      <c r="M71" s="11">
        <f>ROUNDDOWN($D71*L71,1)</f>
        <v>0</v>
      </c>
      <c r="N71" s="3"/>
    </row>
    <row r="72" spans="1:14" s="8" customFormat="1" ht="21.95" customHeight="1">
      <c r="B72" s="3" t="s">
        <v>48</v>
      </c>
      <c r="C72" s="3" t="s">
        <v>60</v>
      </c>
      <c r="D72" s="4">
        <v>0.95</v>
      </c>
      <c r="E72" s="3" t="s">
        <v>49</v>
      </c>
      <c r="F72" s="11" t="e">
        <f t="shared" si="11"/>
        <v>#REF!</v>
      </c>
      <c r="G72" s="11" t="e">
        <f t="shared" si="11"/>
        <v>#REF!</v>
      </c>
      <c r="H72" s="11" t="e">
        <f>#REF!</f>
        <v>#REF!</v>
      </c>
      <c r="I72" s="11" t="e">
        <f>ROUNDDOWN($D72*H72,1)</f>
        <v>#REF!</v>
      </c>
      <c r="J72" s="32" t="e">
        <f>#REF!</f>
        <v>#REF!</v>
      </c>
      <c r="K72" s="11" t="e">
        <f>ROUNDDOWN($D72*J72,1)</f>
        <v>#REF!</v>
      </c>
      <c r="L72" s="32" t="e">
        <f>#REF!</f>
        <v>#REF!</v>
      </c>
      <c r="M72" s="11" t="e">
        <f>ROUNDDOWN($D72*L72,1)</f>
        <v>#REF!</v>
      </c>
      <c r="N72" s="3"/>
    </row>
    <row r="73" spans="1:14" s="8" customFormat="1" ht="21.95" customHeight="1">
      <c r="B73" s="3" t="s">
        <v>57</v>
      </c>
      <c r="C73" s="3" t="s">
        <v>58</v>
      </c>
      <c r="D73" s="4">
        <v>0.19</v>
      </c>
      <c r="E73" s="3" t="s">
        <v>49</v>
      </c>
      <c r="F73" s="11" t="e">
        <f t="shared" si="11"/>
        <v>#REF!</v>
      </c>
      <c r="G73" s="11" t="e">
        <f t="shared" si="11"/>
        <v>#REF!</v>
      </c>
      <c r="H73" s="11" t="e">
        <f>#REF!</f>
        <v>#REF!</v>
      </c>
      <c r="I73" s="11" t="e">
        <f>ROUNDDOWN($D73*H73,1)</f>
        <v>#REF!</v>
      </c>
      <c r="J73" s="32" t="e">
        <f>#REF!</f>
        <v>#REF!</v>
      </c>
      <c r="K73" s="11" t="e">
        <f>ROUNDDOWN($D73*J73,1)</f>
        <v>#REF!</v>
      </c>
      <c r="L73" s="32" t="e">
        <f>#REF!</f>
        <v>#REF!</v>
      </c>
      <c r="M73" s="11" t="e">
        <f>ROUNDDOWN($D73*L73,1)</f>
        <v>#REF!</v>
      </c>
      <c r="N73" s="3"/>
    </row>
    <row r="74" spans="1:14" s="8" customFormat="1" ht="21.95" customHeight="1">
      <c r="B74" s="9" t="s">
        <v>112</v>
      </c>
      <c r="C74" s="9" t="s">
        <v>190</v>
      </c>
      <c r="D74" s="10" t="s">
        <v>190</v>
      </c>
      <c r="E74" s="9" t="s">
        <v>190</v>
      </c>
      <c r="F74" s="12" t="s">
        <v>190</v>
      </c>
      <c r="G74" s="12" t="e">
        <f>I74+K74+M74</f>
        <v>#REF!</v>
      </c>
      <c r="H74" s="30" t="s">
        <v>190</v>
      </c>
      <c r="I74" s="12" t="e">
        <f>TRUNC(SUM(I70:I73))</f>
        <v>#REF!</v>
      </c>
      <c r="J74" s="12" t="s">
        <v>190</v>
      </c>
      <c r="K74" s="12" t="e">
        <f>TRUNC(SUM(K70:K73))</f>
        <v>#REF!</v>
      </c>
      <c r="L74" s="12" t="s">
        <v>190</v>
      </c>
      <c r="M74" s="12" t="e">
        <f>TRUNC(SUM(M70:M73))</f>
        <v>#REF!</v>
      </c>
      <c r="N74" s="9" t="s">
        <v>190</v>
      </c>
    </row>
    <row r="75" spans="1:14" s="8" customFormat="1" ht="21.95" customHeight="1">
      <c r="A75" s="8" t="str">
        <f>일위목록!A12</f>
        <v>No.10</v>
      </c>
      <c r="B75" s="9" t="str">
        <f>A75&amp;"호표 수목굴취"</f>
        <v>No.10호표 수목굴취</v>
      </c>
      <c r="C75" s="9" t="s">
        <v>59</v>
      </c>
      <c r="D75" s="10">
        <v>1</v>
      </c>
      <c r="E75" s="9" t="s">
        <v>43</v>
      </c>
      <c r="F75" s="30" t="s">
        <v>190</v>
      </c>
      <c r="G75" s="30" t="s">
        <v>190</v>
      </c>
      <c r="H75" s="30" t="s">
        <v>190</v>
      </c>
      <c r="I75" s="30" t="s">
        <v>190</v>
      </c>
      <c r="J75" s="30" t="s">
        <v>190</v>
      </c>
      <c r="K75" s="30" t="s">
        <v>190</v>
      </c>
      <c r="L75" s="30" t="s">
        <v>190</v>
      </c>
      <c r="M75" s="30" t="s">
        <v>190</v>
      </c>
      <c r="N75" s="9"/>
    </row>
    <row r="76" spans="1:14" s="8" customFormat="1" ht="21.95" customHeight="1">
      <c r="B76" s="3" t="s">
        <v>47</v>
      </c>
      <c r="C76" s="3"/>
      <c r="D76" s="4">
        <v>1.1200000000000001</v>
      </c>
      <c r="E76" s="3" t="s">
        <v>172</v>
      </c>
      <c r="F76" s="11" t="e">
        <f t="shared" ref="F76:G79" si="12">H76+J76+L76</f>
        <v>#REF!</v>
      </c>
      <c r="G76" s="11" t="e">
        <f t="shared" si="12"/>
        <v>#REF!</v>
      </c>
      <c r="H76" s="11">
        <v>0</v>
      </c>
      <c r="I76" s="11">
        <f>ROUNDDOWN($D76*H76,1)</f>
        <v>0</v>
      </c>
      <c r="J76" s="11" t="e">
        <f>#REF!</f>
        <v>#REF!</v>
      </c>
      <c r="K76" s="11" t="e">
        <f>ROUNDDOWN($D76*J76,1)</f>
        <v>#REF!</v>
      </c>
      <c r="L76" s="11">
        <v>0</v>
      </c>
      <c r="M76" s="11">
        <f>ROUNDDOWN($D76*L76,1)</f>
        <v>0</v>
      </c>
      <c r="N76" s="3"/>
    </row>
    <row r="77" spans="1:14" s="8" customFormat="1" ht="21.95" customHeight="1">
      <c r="B77" s="3" t="s">
        <v>130</v>
      </c>
      <c r="C77" s="3"/>
      <c r="D77" s="4">
        <v>0.19</v>
      </c>
      <c r="E77" s="3" t="s">
        <v>172</v>
      </c>
      <c r="F77" s="11" t="e">
        <f t="shared" si="12"/>
        <v>#REF!</v>
      </c>
      <c r="G77" s="11" t="e">
        <f t="shared" si="12"/>
        <v>#REF!</v>
      </c>
      <c r="H77" s="11">
        <v>0</v>
      </c>
      <c r="I77" s="11">
        <f>ROUNDDOWN($D77*H77,1)</f>
        <v>0</v>
      </c>
      <c r="J77" s="11" t="e">
        <f>#REF!</f>
        <v>#REF!</v>
      </c>
      <c r="K77" s="11" t="e">
        <f>ROUNDDOWN($D77*J77,1)</f>
        <v>#REF!</v>
      </c>
      <c r="L77" s="11">
        <v>0</v>
      </c>
      <c r="M77" s="11">
        <f>ROUNDDOWN($D77*L77,1)</f>
        <v>0</v>
      </c>
      <c r="N77" s="3"/>
    </row>
    <row r="78" spans="1:14" s="8" customFormat="1" ht="21.95" customHeight="1">
      <c r="B78" s="3" t="s">
        <v>48</v>
      </c>
      <c r="C78" s="3" t="s">
        <v>60</v>
      </c>
      <c r="D78" s="4">
        <v>1.35</v>
      </c>
      <c r="E78" s="3" t="s">
        <v>49</v>
      </c>
      <c r="F78" s="11" t="e">
        <f t="shared" si="12"/>
        <v>#REF!</v>
      </c>
      <c r="G78" s="11" t="e">
        <f t="shared" si="12"/>
        <v>#REF!</v>
      </c>
      <c r="H78" s="11" t="e">
        <f>#REF!</f>
        <v>#REF!</v>
      </c>
      <c r="I78" s="11" t="e">
        <f>ROUNDDOWN($D78*H78,1)</f>
        <v>#REF!</v>
      </c>
      <c r="J78" s="32" t="e">
        <f>#REF!</f>
        <v>#REF!</v>
      </c>
      <c r="K78" s="11" t="e">
        <f>ROUNDDOWN($D78*J78,1)</f>
        <v>#REF!</v>
      </c>
      <c r="L78" s="32" t="e">
        <f>#REF!</f>
        <v>#REF!</v>
      </c>
      <c r="M78" s="11" t="e">
        <f>ROUNDDOWN($D78*L78,1)</f>
        <v>#REF!</v>
      </c>
      <c r="N78" s="3"/>
    </row>
    <row r="79" spans="1:14" s="8" customFormat="1" ht="21.95" customHeight="1">
      <c r="B79" s="3" t="s">
        <v>57</v>
      </c>
      <c r="C79" s="3" t="s">
        <v>58</v>
      </c>
      <c r="D79" s="4">
        <v>0.27</v>
      </c>
      <c r="E79" s="3" t="s">
        <v>49</v>
      </c>
      <c r="F79" s="11" t="e">
        <f t="shared" si="12"/>
        <v>#REF!</v>
      </c>
      <c r="G79" s="11" t="e">
        <f t="shared" si="12"/>
        <v>#REF!</v>
      </c>
      <c r="H79" s="11" t="e">
        <f>#REF!</f>
        <v>#REF!</v>
      </c>
      <c r="I79" s="11" t="e">
        <f>ROUNDDOWN($D79*H79,1)</f>
        <v>#REF!</v>
      </c>
      <c r="J79" s="32" t="e">
        <f>#REF!</f>
        <v>#REF!</v>
      </c>
      <c r="K79" s="11" t="e">
        <f>ROUNDDOWN($D79*J79,1)</f>
        <v>#REF!</v>
      </c>
      <c r="L79" s="32" t="e">
        <f>#REF!</f>
        <v>#REF!</v>
      </c>
      <c r="M79" s="11" t="e">
        <f>ROUNDDOWN($D79*L79,1)</f>
        <v>#REF!</v>
      </c>
      <c r="N79" s="3"/>
    </row>
    <row r="80" spans="1:14" s="8" customFormat="1" ht="21.95" customHeight="1">
      <c r="B80" s="9" t="s">
        <v>112</v>
      </c>
      <c r="C80" s="9" t="s">
        <v>190</v>
      </c>
      <c r="D80" s="10" t="s">
        <v>190</v>
      </c>
      <c r="E80" s="9" t="s">
        <v>190</v>
      </c>
      <c r="F80" s="12" t="s">
        <v>190</v>
      </c>
      <c r="G80" s="12" t="e">
        <f>I80+K80+M80</f>
        <v>#REF!</v>
      </c>
      <c r="H80" s="30" t="s">
        <v>190</v>
      </c>
      <c r="I80" s="12" t="e">
        <f>TRUNC(SUM(I76:I79))</f>
        <v>#REF!</v>
      </c>
      <c r="J80" s="12" t="s">
        <v>190</v>
      </c>
      <c r="K80" s="12" t="e">
        <f>TRUNC(SUM(K76:K79))</f>
        <v>#REF!</v>
      </c>
      <c r="L80" s="12" t="s">
        <v>190</v>
      </c>
      <c r="M80" s="12" t="e">
        <f>TRUNC(SUM(M76:M79))</f>
        <v>#REF!</v>
      </c>
      <c r="N80" s="9" t="s">
        <v>190</v>
      </c>
    </row>
    <row r="81" spans="1:14" s="8" customFormat="1" ht="13.5" customHeight="1">
      <c r="B81" s="9"/>
      <c r="C81" s="9"/>
      <c r="D81" s="10"/>
      <c r="E81" s="9"/>
      <c r="F81" s="12"/>
      <c r="G81" s="12"/>
      <c r="H81" s="30"/>
      <c r="I81" s="12"/>
      <c r="J81" s="12"/>
      <c r="K81" s="12"/>
      <c r="L81" s="12"/>
      <c r="M81" s="12"/>
      <c r="N81" s="9"/>
    </row>
    <row r="82" spans="1:14" s="8" customFormat="1" ht="21.95" customHeight="1">
      <c r="A82" s="8" t="str">
        <f>일위목록!A13</f>
        <v>No.11</v>
      </c>
      <c r="B82" s="9" t="str">
        <f>A82&amp;"호표 수목식재"</f>
        <v>No.11호표 수목식재</v>
      </c>
      <c r="C82" s="9" t="s">
        <v>46</v>
      </c>
      <c r="D82" s="10">
        <v>1</v>
      </c>
      <c r="E82" s="9" t="s">
        <v>43</v>
      </c>
      <c r="F82" s="30" t="s">
        <v>190</v>
      </c>
      <c r="G82" s="30" t="s">
        <v>190</v>
      </c>
      <c r="H82" s="30" t="s">
        <v>190</v>
      </c>
      <c r="I82" s="30" t="s">
        <v>190</v>
      </c>
      <c r="J82" s="30" t="s">
        <v>190</v>
      </c>
      <c r="K82" s="30" t="s">
        <v>190</v>
      </c>
      <c r="L82" s="30" t="s">
        <v>190</v>
      </c>
      <c r="M82" s="30" t="s">
        <v>190</v>
      </c>
      <c r="N82" s="9"/>
    </row>
    <row r="83" spans="1:14" s="8" customFormat="1" ht="21.95" customHeight="1">
      <c r="B83" s="3" t="s">
        <v>47</v>
      </c>
      <c r="C83" s="3"/>
      <c r="D83" s="4">
        <v>0.33</v>
      </c>
      <c r="E83" s="3" t="s">
        <v>172</v>
      </c>
      <c r="F83" s="11" t="e">
        <f t="shared" ref="F83:G85" si="13">H83+J83+L83</f>
        <v>#REF!</v>
      </c>
      <c r="G83" s="11" t="e">
        <f t="shared" si="13"/>
        <v>#REF!</v>
      </c>
      <c r="H83" s="11">
        <v>0</v>
      </c>
      <c r="I83" s="11">
        <f>ROUNDDOWN($D83*H83,1)</f>
        <v>0</v>
      </c>
      <c r="J83" s="11" t="e">
        <f>#REF!</f>
        <v>#REF!</v>
      </c>
      <c r="K83" s="11" t="e">
        <f>ROUNDDOWN($D83*J83,1)</f>
        <v>#REF!</v>
      </c>
      <c r="L83" s="11">
        <v>0</v>
      </c>
      <c r="M83" s="11">
        <f>ROUNDDOWN($D83*L83,1)</f>
        <v>0</v>
      </c>
      <c r="N83" s="3"/>
    </row>
    <row r="84" spans="1:14" s="8" customFormat="1" ht="21.95" customHeight="1">
      <c r="B84" s="3" t="s">
        <v>130</v>
      </c>
      <c r="C84" s="3"/>
      <c r="D84" s="4">
        <v>0.16</v>
      </c>
      <c r="E84" s="3" t="s">
        <v>172</v>
      </c>
      <c r="F84" s="11" t="e">
        <f t="shared" si="13"/>
        <v>#REF!</v>
      </c>
      <c r="G84" s="11" t="e">
        <f t="shared" si="13"/>
        <v>#REF!</v>
      </c>
      <c r="H84" s="11">
        <v>0</v>
      </c>
      <c r="I84" s="11">
        <f>ROUNDDOWN($D84*H84,1)</f>
        <v>0</v>
      </c>
      <c r="J84" s="11" t="e">
        <f>#REF!</f>
        <v>#REF!</v>
      </c>
      <c r="K84" s="11" t="e">
        <f>ROUNDDOWN($D84*J84,1)</f>
        <v>#REF!</v>
      </c>
      <c r="L84" s="11">
        <v>0</v>
      </c>
      <c r="M84" s="11">
        <f>ROUNDDOWN($D84*L84,1)</f>
        <v>0</v>
      </c>
      <c r="N84" s="3"/>
    </row>
    <row r="85" spans="1:14" s="8" customFormat="1" ht="21.95" customHeight="1">
      <c r="B85" s="3" t="s">
        <v>48</v>
      </c>
      <c r="C85" s="3" t="s">
        <v>50</v>
      </c>
      <c r="D85" s="4">
        <v>0.56000000000000005</v>
      </c>
      <c r="E85" s="3" t="s">
        <v>49</v>
      </c>
      <c r="F85" s="11" t="e">
        <f t="shared" si="13"/>
        <v>#REF!</v>
      </c>
      <c r="G85" s="11" t="e">
        <f t="shared" si="13"/>
        <v>#REF!</v>
      </c>
      <c r="H85" s="11" t="e">
        <f>#REF!</f>
        <v>#REF!</v>
      </c>
      <c r="I85" s="11" t="e">
        <f>ROUNDDOWN($D85*H85,1)</f>
        <v>#REF!</v>
      </c>
      <c r="J85" s="32" t="e">
        <f>#REF!</f>
        <v>#REF!</v>
      </c>
      <c r="K85" s="11" t="e">
        <f>ROUNDDOWN($D85*J85,1)</f>
        <v>#REF!</v>
      </c>
      <c r="L85" s="32" t="e">
        <f>#REF!</f>
        <v>#REF!</v>
      </c>
      <c r="M85" s="11" t="e">
        <f>ROUNDDOWN($D85*L85,1)</f>
        <v>#REF!</v>
      </c>
      <c r="N85" s="3"/>
    </row>
    <row r="86" spans="1:14" s="8" customFormat="1" ht="21.95" customHeight="1">
      <c r="B86" s="9" t="s">
        <v>112</v>
      </c>
      <c r="C86" s="9" t="s">
        <v>190</v>
      </c>
      <c r="D86" s="10" t="s">
        <v>190</v>
      </c>
      <c r="E86" s="9" t="s">
        <v>190</v>
      </c>
      <c r="F86" s="12" t="s">
        <v>190</v>
      </c>
      <c r="G86" s="12" t="e">
        <f>I86+K86+M86</f>
        <v>#REF!</v>
      </c>
      <c r="H86" s="30" t="s">
        <v>190</v>
      </c>
      <c r="I86" s="12" t="e">
        <f>TRUNC(SUM(I83:I85))</f>
        <v>#REF!</v>
      </c>
      <c r="J86" s="12" t="s">
        <v>190</v>
      </c>
      <c r="K86" s="12" t="e">
        <f>TRUNC(SUM(K83:K85))</f>
        <v>#REF!</v>
      </c>
      <c r="L86" s="12" t="s">
        <v>190</v>
      </c>
      <c r="M86" s="12" t="e">
        <f>TRUNC(SUM(M83:M85))</f>
        <v>#REF!</v>
      </c>
      <c r="N86" s="9" t="s">
        <v>190</v>
      </c>
    </row>
    <row r="87" spans="1:14" s="8" customFormat="1" ht="16.5" customHeight="1">
      <c r="B87" s="9"/>
      <c r="C87" s="9"/>
      <c r="D87" s="10"/>
      <c r="E87" s="9"/>
      <c r="F87" s="12"/>
      <c r="G87" s="12"/>
      <c r="H87" s="30"/>
      <c r="I87" s="12"/>
      <c r="J87" s="12"/>
      <c r="K87" s="12"/>
      <c r="L87" s="12"/>
      <c r="M87" s="12"/>
      <c r="N87" s="9"/>
    </row>
    <row r="88" spans="1:14" s="8" customFormat="1" ht="21.95" customHeight="1">
      <c r="A88" s="8" t="str">
        <f>일위목록!A14</f>
        <v>No.12</v>
      </c>
      <c r="B88" s="9" t="str">
        <f>A88&amp;"호표 수목식재"</f>
        <v>No.12호표 수목식재</v>
      </c>
      <c r="C88" s="9" t="s">
        <v>56</v>
      </c>
      <c r="D88" s="10">
        <v>1</v>
      </c>
      <c r="E88" s="9" t="s">
        <v>43</v>
      </c>
      <c r="F88" s="30" t="s">
        <v>190</v>
      </c>
      <c r="G88" s="30" t="s">
        <v>190</v>
      </c>
      <c r="H88" s="30" t="s">
        <v>190</v>
      </c>
      <c r="I88" s="30" t="s">
        <v>190</v>
      </c>
      <c r="J88" s="30" t="s">
        <v>190</v>
      </c>
      <c r="K88" s="30" t="s">
        <v>190</v>
      </c>
      <c r="L88" s="30" t="s">
        <v>190</v>
      </c>
      <c r="M88" s="30" t="s">
        <v>190</v>
      </c>
      <c r="N88" s="9"/>
    </row>
    <row r="89" spans="1:14" s="8" customFormat="1" ht="21.95" customHeight="1">
      <c r="B89" s="3" t="s">
        <v>47</v>
      </c>
      <c r="C89" s="3"/>
      <c r="D89" s="4">
        <v>0.42</v>
      </c>
      <c r="E89" s="3" t="s">
        <v>172</v>
      </c>
      <c r="F89" s="11" t="e">
        <f t="shared" ref="F89:G91" si="14">H89+J89+L89</f>
        <v>#REF!</v>
      </c>
      <c r="G89" s="11" t="e">
        <f t="shared" si="14"/>
        <v>#REF!</v>
      </c>
      <c r="H89" s="11">
        <v>0</v>
      </c>
      <c r="I89" s="11">
        <f>ROUNDDOWN($D89*H89,1)</f>
        <v>0</v>
      </c>
      <c r="J89" s="11" t="e">
        <f>#REF!</f>
        <v>#REF!</v>
      </c>
      <c r="K89" s="11" t="e">
        <f>ROUNDDOWN($D89*J89,1)</f>
        <v>#REF!</v>
      </c>
      <c r="L89" s="11">
        <v>0</v>
      </c>
      <c r="M89" s="11">
        <f>ROUNDDOWN($D89*L89,1)</f>
        <v>0</v>
      </c>
      <c r="N89" s="3"/>
    </row>
    <row r="90" spans="1:14" s="8" customFormat="1" ht="21.95" customHeight="1">
      <c r="B90" s="3" t="s">
        <v>130</v>
      </c>
      <c r="C90" s="3"/>
      <c r="D90" s="4">
        <v>0.18</v>
      </c>
      <c r="E90" s="3" t="s">
        <v>172</v>
      </c>
      <c r="F90" s="11" t="e">
        <f t="shared" si="14"/>
        <v>#REF!</v>
      </c>
      <c r="G90" s="11" t="e">
        <f t="shared" si="14"/>
        <v>#REF!</v>
      </c>
      <c r="H90" s="11">
        <v>0</v>
      </c>
      <c r="I90" s="11">
        <f>ROUNDDOWN($D90*H90,1)</f>
        <v>0</v>
      </c>
      <c r="J90" s="11" t="e">
        <f>#REF!</f>
        <v>#REF!</v>
      </c>
      <c r="K90" s="11" t="e">
        <f>ROUNDDOWN($D90*J90,1)</f>
        <v>#REF!</v>
      </c>
      <c r="L90" s="11">
        <v>0</v>
      </c>
      <c r="M90" s="11">
        <f>ROUNDDOWN($D90*L90,1)</f>
        <v>0</v>
      </c>
      <c r="N90" s="3"/>
    </row>
    <row r="91" spans="1:14" s="8" customFormat="1" ht="21.95" customHeight="1">
      <c r="B91" s="3" t="s">
        <v>48</v>
      </c>
      <c r="C91" s="3" t="s">
        <v>60</v>
      </c>
      <c r="D91" s="4">
        <v>0.68</v>
      </c>
      <c r="E91" s="3" t="s">
        <v>49</v>
      </c>
      <c r="F91" s="11" t="e">
        <f t="shared" si="14"/>
        <v>#REF!</v>
      </c>
      <c r="G91" s="11" t="e">
        <f t="shared" si="14"/>
        <v>#REF!</v>
      </c>
      <c r="H91" s="11" t="e">
        <f>#REF!</f>
        <v>#REF!</v>
      </c>
      <c r="I91" s="11" t="e">
        <f>ROUNDDOWN($D91*H91,1)</f>
        <v>#REF!</v>
      </c>
      <c r="J91" s="32" t="e">
        <f>#REF!</f>
        <v>#REF!</v>
      </c>
      <c r="K91" s="11" t="e">
        <f>ROUNDDOWN($D91*J91,1)</f>
        <v>#REF!</v>
      </c>
      <c r="L91" s="32" t="e">
        <f>#REF!</f>
        <v>#REF!</v>
      </c>
      <c r="M91" s="11" t="e">
        <f>ROUNDDOWN($D91*L91,1)</f>
        <v>#REF!</v>
      </c>
      <c r="N91" s="3"/>
    </row>
    <row r="92" spans="1:14" s="8" customFormat="1" ht="21.95" customHeight="1">
      <c r="B92" s="9" t="s">
        <v>112</v>
      </c>
      <c r="C92" s="9" t="s">
        <v>190</v>
      </c>
      <c r="D92" s="10" t="s">
        <v>190</v>
      </c>
      <c r="E92" s="9" t="s">
        <v>190</v>
      </c>
      <c r="F92" s="12" t="s">
        <v>190</v>
      </c>
      <c r="G92" s="12" t="e">
        <f>I92+K92+M92</f>
        <v>#REF!</v>
      </c>
      <c r="H92" s="30" t="s">
        <v>190</v>
      </c>
      <c r="I92" s="12" t="e">
        <f>TRUNC(SUM(I89:I91))</f>
        <v>#REF!</v>
      </c>
      <c r="J92" s="12" t="s">
        <v>190</v>
      </c>
      <c r="K92" s="12" t="e">
        <f>TRUNC(SUM(K89:K91))</f>
        <v>#REF!</v>
      </c>
      <c r="L92" s="12" t="s">
        <v>190</v>
      </c>
      <c r="M92" s="12" t="e">
        <f>TRUNC(SUM(M89:M91))</f>
        <v>#REF!</v>
      </c>
      <c r="N92" s="9" t="s">
        <v>190</v>
      </c>
    </row>
    <row r="93" spans="1:14" s="8" customFormat="1" ht="14.25" customHeight="1">
      <c r="B93" s="9"/>
      <c r="C93" s="9"/>
      <c r="D93" s="10"/>
      <c r="E93" s="9"/>
      <c r="F93" s="12"/>
      <c r="G93" s="12"/>
      <c r="H93" s="30"/>
      <c r="I93" s="12"/>
      <c r="J93" s="12"/>
      <c r="K93" s="12"/>
      <c r="L93" s="12"/>
      <c r="M93" s="12"/>
      <c r="N93" s="9"/>
    </row>
    <row r="94" spans="1:14" s="8" customFormat="1" ht="21.95" customHeight="1">
      <c r="A94" s="8" t="str">
        <f>일위목록!A15</f>
        <v>No.13</v>
      </c>
      <c r="B94" s="9" t="str">
        <f>A94&amp;"호표 수목식재"</f>
        <v>No.13호표 수목식재</v>
      </c>
      <c r="C94" s="9" t="s">
        <v>59</v>
      </c>
      <c r="D94" s="10">
        <v>1</v>
      </c>
      <c r="E94" s="9" t="s">
        <v>43</v>
      </c>
      <c r="F94" s="30" t="s">
        <v>190</v>
      </c>
      <c r="G94" s="30" t="s">
        <v>190</v>
      </c>
      <c r="H94" s="30" t="s">
        <v>190</v>
      </c>
      <c r="I94" s="30" t="s">
        <v>190</v>
      </c>
      <c r="J94" s="30" t="s">
        <v>190</v>
      </c>
      <c r="K94" s="30" t="s">
        <v>190</v>
      </c>
      <c r="L94" s="30" t="s">
        <v>190</v>
      </c>
      <c r="M94" s="30" t="s">
        <v>190</v>
      </c>
      <c r="N94" s="9"/>
    </row>
    <row r="95" spans="1:14" s="8" customFormat="1" ht="21.95" customHeight="1">
      <c r="B95" s="3" t="s">
        <v>47</v>
      </c>
      <c r="C95" s="3"/>
      <c r="D95" s="4">
        <v>0.74</v>
      </c>
      <c r="E95" s="3" t="s">
        <v>172</v>
      </c>
      <c r="F95" s="11" t="e">
        <f t="shared" ref="F95:G98" si="15">H95+J95+L95</f>
        <v>#REF!</v>
      </c>
      <c r="G95" s="11" t="e">
        <f t="shared" si="15"/>
        <v>#REF!</v>
      </c>
      <c r="H95" s="11">
        <v>0</v>
      </c>
      <c r="I95" s="11">
        <f>ROUNDDOWN($D95*H95,1)</f>
        <v>0</v>
      </c>
      <c r="J95" s="11" t="e">
        <f>#REF!</f>
        <v>#REF!</v>
      </c>
      <c r="K95" s="11" t="e">
        <f>ROUNDDOWN($D95*J95,1)</f>
        <v>#REF!</v>
      </c>
      <c r="L95" s="11">
        <v>0</v>
      </c>
      <c r="M95" s="11">
        <f>ROUNDDOWN($D95*L95,1)</f>
        <v>0</v>
      </c>
      <c r="N95" s="3"/>
    </row>
    <row r="96" spans="1:14" s="8" customFormat="1" ht="21.95" customHeight="1">
      <c r="B96" s="3" t="s">
        <v>130</v>
      </c>
      <c r="C96" s="3"/>
      <c r="D96" s="4">
        <v>0.28000000000000003</v>
      </c>
      <c r="E96" s="3" t="s">
        <v>172</v>
      </c>
      <c r="F96" s="11" t="e">
        <f t="shared" si="15"/>
        <v>#REF!</v>
      </c>
      <c r="G96" s="11" t="e">
        <f t="shared" si="15"/>
        <v>#REF!</v>
      </c>
      <c r="H96" s="11">
        <v>0</v>
      </c>
      <c r="I96" s="11">
        <f>ROUNDDOWN($D96*H96,1)</f>
        <v>0</v>
      </c>
      <c r="J96" s="11" t="e">
        <f>#REF!</f>
        <v>#REF!</v>
      </c>
      <c r="K96" s="11" t="e">
        <f>ROUNDDOWN($D96*J96,1)</f>
        <v>#REF!</v>
      </c>
      <c r="L96" s="11">
        <v>0</v>
      </c>
      <c r="M96" s="11">
        <f>ROUNDDOWN($D96*L96,1)</f>
        <v>0</v>
      </c>
      <c r="N96" s="3"/>
    </row>
    <row r="97" spans="1:14" s="8" customFormat="1" ht="21.95" customHeight="1">
      <c r="B97" s="3" t="s">
        <v>48</v>
      </c>
      <c r="C97" s="3" t="s">
        <v>60</v>
      </c>
      <c r="D97" s="4">
        <v>1.1000000000000001</v>
      </c>
      <c r="E97" s="3" t="s">
        <v>49</v>
      </c>
      <c r="F97" s="11" t="e">
        <f t="shared" si="15"/>
        <v>#REF!</v>
      </c>
      <c r="G97" s="11" t="e">
        <f t="shared" si="15"/>
        <v>#REF!</v>
      </c>
      <c r="H97" s="11" t="e">
        <f>#REF!</f>
        <v>#REF!</v>
      </c>
      <c r="I97" s="11" t="e">
        <f>ROUNDDOWN($D97*H97,1)</f>
        <v>#REF!</v>
      </c>
      <c r="J97" s="32" t="e">
        <f>#REF!</f>
        <v>#REF!</v>
      </c>
      <c r="K97" s="11" t="e">
        <f>ROUNDDOWN($D97*J97,1)</f>
        <v>#REF!</v>
      </c>
      <c r="L97" s="32" t="e">
        <f>#REF!</f>
        <v>#REF!</v>
      </c>
      <c r="M97" s="11" t="e">
        <f>ROUNDDOWN($D97*L97,1)</f>
        <v>#REF!</v>
      </c>
      <c r="N97" s="3"/>
    </row>
    <row r="98" spans="1:14" s="8" customFormat="1" ht="21.95" customHeight="1">
      <c r="B98" s="3" t="s">
        <v>57</v>
      </c>
      <c r="C98" s="3" t="s">
        <v>58</v>
      </c>
      <c r="D98" s="4">
        <v>0.36</v>
      </c>
      <c r="E98" s="3" t="s">
        <v>49</v>
      </c>
      <c r="F98" s="11" t="e">
        <f t="shared" si="15"/>
        <v>#REF!</v>
      </c>
      <c r="G98" s="11" t="e">
        <f t="shared" si="15"/>
        <v>#REF!</v>
      </c>
      <c r="H98" s="11" t="e">
        <f>#REF!</f>
        <v>#REF!</v>
      </c>
      <c r="I98" s="11" t="e">
        <f>ROUNDDOWN($D98*H98,1)</f>
        <v>#REF!</v>
      </c>
      <c r="J98" s="32" t="e">
        <f>#REF!</f>
        <v>#REF!</v>
      </c>
      <c r="K98" s="11" t="e">
        <f>ROUNDDOWN($D98*J98,1)</f>
        <v>#REF!</v>
      </c>
      <c r="L98" s="32" t="e">
        <f>#REF!</f>
        <v>#REF!</v>
      </c>
      <c r="M98" s="11" t="e">
        <f>ROUNDDOWN($D98*L98,1)</f>
        <v>#REF!</v>
      </c>
      <c r="N98" s="3"/>
    </row>
    <row r="99" spans="1:14" s="8" customFormat="1" ht="21.95" customHeight="1">
      <c r="B99" s="9" t="s">
        <v>112</v>
      </c>
      <c r="C99" s="9" t="s">
        <v>190</v>
      </c>
      <c r="D99" s="10" t="s">
        <v>190</v>
      </c>
      <c r="E99" s="9" t="s">
        <v>190</v>
      </c>
      <c r="F99" s="12" t="s">
        <v>190</v>
      </c>
      <c r="G99" s="12" t="e">
        <f>I99+K99+M99</f>
        <v>#REF!</v>
      </c>
      <c r="H99" s="30" t="s">
        <v>190</v>
      </c>
      <c r="I99" s="12" t="e">
        <f>TRUNC(SUM(I95:I98))</f>
        <v>#REF!</v>
      </c>
      <c r="J99" s="12" t="s">
        <v>190</v>
      </c>
      <c r="K99" s="12" t="e">
        <f>TRUNC(SUM(K95:K98))</f>
        <v>#REF!</v>
      </c>
      <c r="L99" s="12" t="s">
        <v>190</v>
      </c>
      <c r="M99" s="12" t="e">
        <f>TRUNC(SUM(M95:M98))</f>
        <v>#REF!</v>
      </c>
      <c r="N99" s="9" t="s">
        <v>190</v>
      </c>
    </row>
    <row r="100" spans="1:14" s="8" customFormat="1" ht="21.95" customHeight="1">
      <c r="A100" s="8" t="str">
        <f>일위목록!A16</f>
        <v>No.14</v>
      </c>
      <c r="B100" s="9" t="str">
        <f>A100&amp;"호표 수목시비"</f>
        <v>No.14호표 수목시비</v>
      </c>
      <c r="C100" s="9"/>
      <c r="D100" s="10">
        <v>1</v>
      </c>
      <c r="E100" s="9" t="s">
        <v>43</v>
      </c>
      <c r="F100" s="30" t="s">
        <v>190</v>
      </c>
      <c r="G100" s="30" t="s">
        <v>190</v>
      </c>
      <c r="H100" s="30" t="s">
        <v>190</v>
      </c>
      <c r="I100" s="30" t="s">
        <v>190</v>
      </c>
      <c r="J100" s="30" t="s">
        <v>190</v>
      </c>
      <c r="K100" s="30" t="s">
        <v>190</v>
      </c>
      <c r="L100" s="30" t="s">
        <v>190</v>
      </c>
      <c r="M100" s="30" t="s">
        <v>190</v>
      </c>
      <c r="N100" s="9"/>
    </row>
    <row r="101" spans="1:14" s="8" customFormat="1" ht="21.95" customHeight="1">
      <c r="B101" s="3" t="s">
        <v>47</v>
      </c>
      <c r="C101" s="3"/>
      <c r="D101" s="4">
        <v>3.0000000000000001E-3</v>
      </c>
      <c r="E101" s="3" t="s">
        <v>172</v>
      </c>
      <c r="F101" s="11" t="e">
        <f t="shared" ref="F101:G104" si="16">H101+J101+L101</f>
        <v>#REF!</v>
      </c>
      <c r="G101" s="11" t="e">
        <f t="shared" si="16"/>
        <v>#REF!</v>
      </c>
      <c r="H101" s="11">
        <v>0</v>
      </c>
      <c r="I101" s="11">
        <f>ROUNDDOWN($D101*H101,1)</f>
        <v>0</v>
      </c>
      <c r="J101" s="11" t="e">
        <f>#REF!</f>
        <v>#REF!</v>
      </c>
      <c r="K101" s="11" t="e">
        <f>ROUNDDOWN($D101*J101,1)</f>
        <v>#REF!</v>
      </c>
      <c r="L101" s="11">
        <v>0</v>
      </c>
      <c r="M101" s="11">
        <f>ROUNDDOWN($D101*L101,1)</f>
        <v>0</v>
      </c>
      <c r="N101" s="3"/>
    </row>
    <row r="102" spans="1:14" s="8" customFormat="1" ht="21.95" customHeight="1">
      <c r="B102" s="3" t="s">
        <v>130</v>
      </c>
      <c r="C102" s="3"/>
      <c r="D102" s="4">
        <v>2.8000000000000001E-2</v>
      </c>
      <c r="E102" s="3" t="s">
        <v>172</v>
      </c>
      <c r="F102" s="11" t="e">
        <f t="shared" si="16"/>
        <v>#REF!</v>
      </c>
      <c r="G102" s="11" t="e">
        <f t="shared" si="16"/>
        <v>#REF!</v>
      </c>
      <c r="H102" s="11">
        <v>0</v>
      </c>
      <c r="I102" s="11">
        <f>ROUNDDOWN($D102*H102,1)</f>
        <v>0</v>
      </c>
      <c r="J102" s="11" t="e">
        <f>#REF!</f>
        <v>#REF!</v>
      </c>
      <c r="K102" s="11" t="e">
        <f>ROUNDDOWN($D102*J102,1)</f>
        <v>#REF!</v>
      </c>
      <c r="L102" s="11">
        <v>0</v>
      </c>
      <c r="M102" s="11">
        <f>ROUNDDOWN($D102*L102,1)</f>
        <v>0</v>
      </c>
      <c r="N102" s="3"/>
    </row>
    <row r="103" spans="1:14" s="8" customFormat="1" ht="21.95" customHeight="1">
      <c r="B103" s="3" t="s">
        <v>72</v>
      </c>
      <c r="C103" s="3" t="s">
        <v>45</v>
      </c>
      <c r="D103" s="4">
        <v>100</v>
      </c>
      <c r="E103" s="3" t="s">
        <v>91</v>
      </c>
      <c r="F103" s="11" t="e">
        <f t="shared" si="16"/>
        <v>#REF!</v>
      </c>
      <c r="G103" s="11" t="e">
        <f t="shared" si="16"/>
        <v>#REF!</v>
      </c>
      <c r="H103" s="11" t="e">
        <f>#REF!</f>
        <v>#REF!</v>
      </c>
      <c r="I103" s="11" t="e">
        <f>ROUNDDOWN($D103*H103,1)</f>
        <v>#REF!</v>
      </c>
      <c r="J103" s="32"/>
      <c r="K103" s="11"/>
      <c r="L103" s="32"/>
      <c r="M103" s="11"/>
      <c r="N103" s="3"/>
    </row>
    <row r="104" spans="1:14" s="8" customFormat="1" ht="21.95" customHeight="1">
      <c r="B104" s="3" t="s">
        <v>73</v>
      </c>
      <c r="C104" s="3"/>
      <c r="D104" s="4">
        <v>20</v>
      </c>
      <c r="E104" s="3" t="s">
        <v>91</v>
      </c>
      <c r="F104" s="11" t="e">
        <f t="shared" si="16"/>
        <v>#REF!</v>
      </c>
      <c r="G104" s="11" t="e">
        <f t="shared" si="16"/>
        <v>#REF!</v>
      </c>
      <c r="H104" s="11" t="e">
        <f>#REF!</f>
        <v>#REF!</v>
      </c>
      <c r="I104" s="11" t="e">
        <f>ROUNDDOWN($D104*H104,1)</f>
        <v>#REF!</v>
      </c>
      <c r="J104" s="32"/>
      <c r="K104" s="11"/>
      <c r="L104" s="32"/>
      <c r="M104" s="11"/>
      <c r="N104" s="3"/>
    </row>
    <row r="105" spans="1:14" s="8" customFormat="1" ht="21.95" customHeight="1">
      <c r="B105" s="9" t="s">
        <v>112</v>
      </c>
      <c r="C105" s="9" t="s">
        <v>190</v>
      </c>
      <c r="D105" s="10" t="s">
        <v>190</v>
      </c>
      <c r="E105" s="9" t="s">
        <v>190</v>
      </c>
      <c r="F105" s="12" t="s">
        <v>190</v>
      </c>
      <c r="G105" s="12" t="e">
        <f>I105+K105+M105</f>
        <v>#REF!</v>
      </c>
      <c r="H105" s="30" t="s">
        <v>190</v>
      </c>
      <c r="I105" s="12" t="e">
        <f>TRUNC(SUM(I101:I104))</f>
        <v>#REF!</v>
      </c>
      <c r="J105" s="12" t="s">
        <v>190</v>
      </c>
      <c r="K105" s="12" t="e">
        <f>TRUNC(SUM(K101:K104))</f>
        <v>#REF!</v>
      </c>
      <c r="L105" s="12" t="s">
        <v>190</v>
      </c>
      <c r="M105" s="12">
        <f>TRUNC(SUM(M101:M104))</f>
        <v>0</v>
      </c>
      <c r="N105" s="9" t="s">
        <v>190</v>
      </c>
    </row>
    <row r="106" spans="1:14" s="8" customFormat="1" ht="21.95" customHeight="1">
      <c r="B106" s="9"/>
      <c r="C106" s="9"/>
      <c r="D106" s="10"/>
      <c r="E106" s="9"/>
      <c r="F106" s="12"/>
      <c r="G106" s="12"/>
      <c r="H106" s="30"/>
      <c r="I106" s="12"/>
      <c r="J106" s="12"/>
      <c r="K106" s="12"/>
      <c r="L106" s="12"/>
      <c r="M106" s="12"/>
      <c r="N106" s="9"/>
    </row>
    <row r="107" spans="1:14" s="8" customFormat="1" ht="21.95" customHeight="1">
      <c r="A107" s="8" t="str">
        <f>일위목록!A17</f>
        <v>No.15</v>
      </c>
      <c r="B107" s="9" t="str">
        <f>A107&amp;"호표 수목이식및재식재(L=5km)"</f>
        <v>No.15호표 수목이식및재식재(L=5km)</v>
      </c>
      <c r="C107" s="34" t="s">
        <v>75</v>
      </c>
      <c r="D107" s="10">
        <v>1</v>
      </c>
      <c r="E107" s="9" t="s">
        <v>43</v>
      </c>
      <c r="F107" s="30" t="s">
        <v>190</v>
      </c>
      <c r="G107" s="30" t="s">
        <v>190</v>
      </c>
      <c r="H107" s="30" t="s">
        <v>190</v>
      </c>
      <c r="I107" s="30" t="s">
        <v>190</v>
      </c>
      <c r="J107" s="30" t="s">
        <v>190</v>
      </c>
      <c r="K107" s="30" t="s">
        <v>190</v>
      </c>
      <c r="L107" s="30" t="s">
        <v>190</v>
      </c>
      <c r="M107" s="30" t="s">
        <v>190</v>
      </c>
      <c r="N107" s="9"/>
    </row>
    <row r="108" spans="1:14" s="8" customFormat="1" ht="21.95" customHeight="1">
      <c r="B108" s="3" t="s">
        <v>78</v>
      </c>
      <c r="C108" s="3" t="s">
        <v>81</v>
      </c>
      <c r="D108" s="4">
        <v>2</v>
      </c>
      <c r="E108" s="3" t="s">
        <v>43</v>
      </c>
      <c r="F108" s="11" t="e">
        <f t="shared" ref="F108:G111" si="17">H108+J108+L108</f>
        <v>#REF!</v>
      </c>
      <c r="G108" s="11" t="e">
        <f t="shared" si="17"/>
        <v>#REF!</v>
      </c>
      <c r="H108" s="11" t="e">
        <f>$I$80</f>
        <v>#REF!</v>
      </c>
      <c r="I108" s="11" t="e">
        <f>ROUNDDOWN($D108*H108,1)</f>
        <v>#REF!</v>
      </c>
      <c r="J108" s="11" t="e">
        <f>$K$80</f>
        <v>#REF!</v>
      </c>
      <c r="K108" s="11" t="e">
        <f>ROUNDDOWN($D108*J108,1)</f>
        <v>#REF!</v>
      </c>
      <c r="L108" s="11" t="e">
        <f>$M$80</f>
        <v>#REF!</v>
      </c>
      <c r="M108" s="11" t="e">
        <f>ROUNDDOWN($D108*L108,1)</f>
        <v>#REF!</v>
      </c>
      <c r="N108" s="3"/>
    </row>
    <row r="109" spans="1:14" s="8" customFormat="1" ht="21.95" customHeight="1">
      <c r="B109" s="3" t="s">
        <v>79</v>
      </c>
      <c r="C109" s="3" t="s">
        <v>81</v>
      </c>
      <c r="D109" s="4">
        <v>2</v>
      </c>
      <c r="E109" s="3" t="s">
        <v>43</v>
      </c>
      <c r="F109" s="11" t="e">
        <f t="shared" si="17"/>
        <v>#REF!</v>
      </c>
      <c r="G109" s="11" t="e">
        <f t="shared" si="17"/>
        <v>#REF!</v>
      </c>
      <c r="H109" s="11" t="e">
        <f>$I$99</f>
        <v>#REF!</v>
      </c>
      <c r="I109" s="11" t="e">
        <f>ROUNDDOWN($D109*H109,1)</f>
        <v>#REF!</v>
      </c>
      <c r="J109" s="11" t="e">
        <f>$K$99</f>
        <v>#REF!</v>
      </c>
      <c r="K109" s="11" t="e">
        <f>ROUNDDOWN($D109*J109,1)</f>
        <v>#REF!</v>
      </c>
      <c r="L109" s="11" t="e">
        <f>$M$99</f>
        <v>#REF!</v>
      </c>
      <c r="M109" s="11" t="e">
        <f>ROUNDDOWN($D109*L109,1)</f>
        <v>#REF!</v>
      </c>
      <c r="N109" s="3"/>
    </row>
    <row r="110" spans="1:14" s="8" customFormat="1" ht="21.95" customHeight="1">
      <c r="B110" s="3" t="s">
        <v>72</v>
      </c>
      <c r="C110" s="3"/>
      <c r="D110" s="4">
        <v>2</v>
      </c>
      <c r="E110" s="3" t="s">
        <v>43</v>
      </c>
      <c r="F110" s="11" t="e">
        <f t="shared" si="17"/>
        <v>#REF!</v>
      </c>
      <c r="G110" s="11" t="e">
        <f t="shared" si="17"/>
        <v>#REF!</v>
      </c>
      <c r="H110" s="11" t="e">
        <f>$I$105</f>
        <v>#REF!</v>
      </c>
      <c r="I110" s="11" t="e">
        <f>ROUNDDOWN($D110*H110,1)</f>
        <v>#REF!</v>
      </c>
      <c r="J110" s="32" t="e">
        <f>$K$105</f>
        <v>#REF!</v>
      </c>
      <c r="K110" s="11" t="e">
        <f>ROUNDDOWN($D110*J110,1)</f>
        <v>#REF!</v>
      </c>
      <c r="L110" s="32">
        <f>$M$105</f>
        <v>0</v>
      </c>
      <c r="M110" s="11">
        <f>ROUNDDOWN($D110*L110,1)</f>
        <v>0</v>
      </c>
      <c r="N110" s="3"/>
    </row>
    <row r="111" spans="1:14" s="8" customFormat="1" ht="21.95" customHeight="1">
      <c r="B111" s="3" t="s">
        <v>80</v>
      </c>
      <c r="C111" s="3" t="s">
        <v>81</v>
      </c>
      <c r="D111" s="4">
        <v>2</v>
      </c>
      <c r="E111" s="3" t="s">
        <v>43</v>
      </c>
      <c r="F111" s="11" t="e">
        <f t="shared" si="17"/>
        <v>#REF!</v>
      </c>
      <c r="G111" s="11" t="e">
        <f t="shared" si="17"/>
        <v>#REF!</v>
      </c>
      <c r="H111" s="11" t="e">
        <f>#REF!</f>
        <v>#REF!</v>
      </c>
      <c r="I111" s="11" t="e">
        <f>ROUNDDOWN($D111*H111,1)</f>
        <v>#REF!</v>
      </c>
      <c r="J111" s="32" t="e">
        <f>#REF!</f>
        <v>#REF!</v>
      </c>
      <c r="K111" s="11" t="e">
        <f>ROUNDDOWN($D111*J111,1)</f>
        <v>#REF!</v>
      </c>
      <c r="L111" s="32" t="e">
        <f>#REF!</f>
        <v>#REF!</v>
      </c>
      <c r="M111" s="11" t="e">
        <f>ROUNDDOWN($D111*L111,1)</f>
        <v>#REF!</v>
      </c>
      <c r="N111" s="3"/>
    </row>
    <row r="112" spans="1:14" s="8" customFormat="1" ht="21.95" customHeight="1">
      <c r="B112" s="9" t="s">
        <v>112</v>
      </c>
      <c r="C112" s="9" t="s">
        <v>190</v>
      </c>
      <c r="D112" s="10" t="s">
        <v>190</v>
      </c>
      <c r="E112" s="9" t="s">
        <v>190</v>
      </c>
      <c r="F112" s="12" t="s">
        <v>190</v>
      </c>
      <c r="G112" s="12" t="e">
        <f>I112+K112+M112</f>
        <v>#REF!</v>
      </c>
      <c r="H112" s="30" t="s">
        <v>190</v>
      </c>
      <c r="I112" s="12" t="e">
        <f>TRUNC(SUM(I108:I111))</f>
        <v>#REF!</v>
      </c>
      <c r="J112" s="12" t="s">
        <v>190</v>
      </c>
      <c r="K112" s="12" t="e">
        <f>TRUNC(SUM(K108:K111))</f>
        <v>#REF!</v>
      </c>
      <c r="L112" s="12" t="s">
        <v>190</v>
      </c>
      <c r="M112" s="12" t="e">
        <f>TRUNC(SUM(M108:M111))</f>
        <v>#REF!</v>
      </c>
      <c r="N112" s="9" t="s">
        <v>190</v>
      </c>
    </row>
    <row r="113" spans="1:14" s="8" customFormat="1" ht="21.95" customHeight="1">
      <c r="B113" s="9"/>
      <c r="C113" s="9"/>
      <c r="D113" s="10"/>
      <c r="E113" s="9"/>
      <c r="F113" s="12"/>
      <c r="G113" s="12"/>
      <c r="H113" s="30"/>
      <c r="I113" s="12"/>
      <c r="J113" s="12"/>
      <c r="K113" s="12"/>
      <c r="L113" s="12"/>
      <c r="M113" s="12"/>
      <c r="N113" s="9"/>
    </row>
    <row r="114" spans="1:14" s="8" customFormat="1" ht="21.95" customHeight="1">
      <c r="A114" s="8" t="str">
        <f>일위목록!A18</f>
        <v>No.16</v>
      </c>
      <c r="B114" s="9" t="str">
        <f>A114&amp;"호표 수목이식및재식재(L=5km)"</f>
        <v>No.16호표 수목이식및재식재(L=5km)</v>
      </c>
      <c r="C114" s="34" t="s">
        <v>76</v>
      </c>
      <c r="D114" s="10">
        <v>1</v>
      </c>
      <c r="E114" s="9" t="s">
        <v>43</v>
      </c>
      <c r="F114" s="30" t="s">
        <v>190</v>
      </c>
      <c r="G114" s="30" t="s">
        <v>190</v>
      </c>
      <c r="H114" s="30" t="s">
        <v>190</v>
      </c>
      <c r="I114" s="30" t="s">
        <v>190</v>
      </c>
      <c r="J114" s="30" t="s">
        <v>190</v>
      </c>
      <c r="K114" s="30" t="s">
        <v>190</v>
      </c>
      <c r="L114" s="30" t="s">
        <v>190</v>
      </c>
      <c r="M114" s="30" t="s">
        <v>190</v>
      </c>
      <c r="N114" s="9"/>
    </row>
    <row r="115" spans="1:14" s="8" customFormat="1" ht="21.95" customHeight="1">
      <c r="B115" s="3" t="s">
        <v>78</v>
      </c>
      <c r="C115" s="3" t="s">
        <v>83</v>
      </c>
      <c r="D115" s="4">
        <v>2</v>
      </c>
      <c r="E115" s="3" t="s">
        <v>43</v>
      </c>
      <c r="F115" s="11" t="e">
        <f t="shared" ref="F115:G118" si="18">H115+J115+L115</f>
        <v>#REF!</v>
      </c>
      <c r="G115" s="11" t="e">
        <f t="shared" si="18"/>
        <v>#REF!</v>
      </c>
      <c r="H115" s="11" t="e">
        <f>$I$74</f>
        <v>#REF!</v>
      </c>
      <c r="I115" s="11" t="e">
        <f>ROUNDDOWN($D115*H115,1)</f>
        <v>#REF!</v>
      </c>
      <c r="J115" s="11" t="e">
        <f>$K$74</f>
        <v>#REF!</v>
      </c>
      <c r="K115" s="11" t="e">
        <f>ROUNDDOWN($D115*J115,1)</f>
        <v>#REF!</v>
      </c>
      <c r="L115" s="11" t="e">
        <f>$M$74</f>
        <v>#REF!</v>
      </c>
      <c r="M115" s="11" t="e">
        <f>ROUNDDOWN($D115*L115,1)</f>
        <v>#REF!</v>
      </c>
      <c r="N115" s="3"/>
    </row>
    <row r="116" spans="1:14" s="8" customFormat="1" ht="21.95" customHeight="1">
      <c r="B116" s="3" t="s">
        <v>79</v>
      </c>
      <c r="C116" s="3" t="s">
        <v>83</v>
      </c>
      <c r="D116" s="4">
        <v>2</v>
      </c>
      <c r="E116" s="3" t="s">
        <v>43</v>
      </c>
      <c r="F116" s="11" t="e">
        <f t="shared" si="18"/>
        <v>#REF!</v>
      </c>
      <c r="G116" s="11" t="e">
        <f t="shared" si="18"/>
        <v>#REF!</v>
      </c>
      <c r="H116" s="11" t="e">
        <f>$I$92</f>
        <v>#REF!</v>
      </c>
      <c r="I116" s="11" t="e">
        <f>ROUNDDOWN($D116*H116,1)</f>
        <v>#REF!</v>
      </c>
      <c r="J116" s="11" t="e">
        <f>$K$92</f>
        <v>#REF!</v>
      </c>
      <c r="K116" s="11" t="e">
        <f>ROUNDDOWN($D116*J116,1)</f>
        <v>#REF!</v>
      </c>
      <c r="L116" s="11" t="e">
        <f>$M$92</f>
        <v>#REF!</v>
      </c>
      <c r="M116" s="11" t="e">
        <f>ROUNDDOWN($D116*L116,1)</f>
        <v>#REF!</v>
      </c>
      <c r="N116" s="3"/>
    </row>
    <row r="117" spans="1:14" s="8" customFormat="1" ht="21.95" customHeight="1">
      <c r="B117" s="3" t="s">
        <v>72</v>
      </c>
      <c r="C117" s="3"/>
      <c r="D117" s="4">
        <v>2</v>
      </c>
      <c r="E117" s="3" t="s">
        <v>43</v>
      </c>
      <c r="F117" s="11" t="e">
        <f t="shared" si="18"/>
        <v>#REF!</v>
      </c>
      <c r="G117" s="11" t="e">
        <f t="shared" si="18"/>
        <v>#REF!</v>
      </c>
      <c r="H117" s="11" t="e">
        <f>$I$105</f>
        <v>#REF!</v>
      </c>
      <c r="I117" s="11" t="e">
        <f>ROUNDDOWN($D117*H117,1)</f>
        <v>#REF!</v>
      </c>
      <c r="J117" s="32" t="e">
        <f>$K$105</f>
        <v>#REF!</v>
      </c>
      <c r="K117" s="11" t="e">
        <f>ROUNDDOWN($D117*J117,1)</f>
        <v>#REF!</v>
      </c>
      <c r="L117" s="32">
        <f>$M$105</f>
        <v>0</v>
      </c>
      <c r="M117" s="11">
        <f>ROUNDDOWN($D117*L117,1)</f>
        <v>0</v>
      </c>
      <c r="N117" s="3"/>
    </row>
    <row r="118" spans="1:14" s="8" customFormat="1" ht="21.95" customHeight="1">
      <c r="B118" s="3" t="s">
        <v>80</v>
      </c>
      <c r="C118" s="3" t="s">
        <v>83</v>
      </c>
      <c r="D118" s="4">
        <v>2</v>
      </c>
      <c r="E118" s="3" t="s">
        <v>43</v>
      </c>
      <c r="F118" s="11" t="e">
        <f t="shared" si="18"/>
        <v>#REF!</v>
      </c>
      <c r="G118" s="11" t="e">
        <f t="shared" si="18"/>
        <v>#REF!</v>
      </c>
      <c r="H118" s="11" t="e">
        <f>#REF!</f>
        <v>#REF!</v>
      </c>
      <c r="I118" s="11" t="e">
        <f>ROUNDDOWN($D118*H118,1)</f>
        <v>#REF!</v>
      </c>
      <c r="J118" s="32" t="e">
        <f>#REF!</f>
        <v>#REF!</v>
      </c>
      <c r="K118" s="11" t="e">
        <f>ROUNDDOWN($D118*J118,1)</f>
        <v>#REF!</v>
      </c>
      <c r="L118" s="32" t="e">
        <f>#REF!</f>
        <v>#REF!</v>
      </c>
      <c r="M118" s="11" t="e">
        <f>ROUNDDOWN($D118*L118,1)</f>
        <v>#REF!</v>
      </c>
      <c r="N118" s="3"/>
    </row>
    <row r="119" spans="1:14" s="8" customFormat="1" ht="21.95" customHeight="1">
      <c r="B119" s="9" t="s">
        <v>112</v>
      </c>
      <c r="C119" s="9" t="s">
        <v>190</v>
      </c>
      <c r="D119" s="10" t="s">
        <v>190</v>
      </c>
      <c r="E119" s="9" t="s">
        <v>190</v>
      </c>
      <c r="F119" s="12" t="s">
        <v>190</v>
      </c>
      <c r="G119" s="12" t="e">
        <f>I119+K119+M119</f>
        <v>#REF!</v>
      </c>
      <c r="H119" s="30" t="s">
        <v>190</v>
      </c>
      <c r="I119" s="12" t="e">
        <f>TRUNC(SUM(I115:I118))</f>
        <v>#REF!</v>
      </c>
      <c r="J119" s="12" t="s">
        <v>190</v>
      </c>
      <c r="K119" s="12" t="e">
        <f>TRUNC(SUM(K115:K118))</f>
        <v>#REF!</v>
      </c>
      <c r="L119" s="12" t="s">
        <v>190</v>
      </c>
      <c r="M119" s="12" t="e">
        <f>TRUNC(SUM(M115:M118))</f>
        <v>#REF!</v>
      </c>
      <c r="N119" s="9" t="s">
        <v>190</v>
      </c>
    </row>
    <row r="120" spans="1:14" s="8" customFormat="1" ht="21.95" customHeight="1">
      <c r="B120" s="9"/>
      <c r="C120" s="9"/>
      <c r="D120" s="10"/>
      <c r="E120" s="9"/>
      <c r="F120" s="12"/>
      <c r="G120" s="12"/>
      <c r="H120" s="30"/>
      <c r="I120" s="12"/>
      <c r="J120" s="12"/>
      <c r="K120" s="12"/>
      <c r="L120" s="12"/>
      <c r="M120" s="12"/>
      <c r="N120" s="9"/>
    </row>
    <row r="121" spans="1:14" s="8" customFormat="1" ht="21.95" customHeight="1">
      <c r="B121" s="9"/>
      <c r="C121" s="9"/>
      <c r="D121" s="10"/>
      <c r="E121" s="9"/>
      <c r="F121" s="12"/>
      <c r="G121" s="12"/>
      <c r="H121" s="30"/>
      <c r="I121" s="12"/>
      <c r="J121" s="12"/>
      <c r="K121" s="12"/>
      <c r="L121" s="12"/>
      <c r="M121" s="12"/>
      <c r="N121" s="9"/>
    </row>
    <row r="122" spans="1:14" s="8" customFormat="1" ht="21.95" customHeight="1">
      <c r="B122" s="9"/>
      <c r="C122" s="9"/>
      <c r="D122" s="10"/>
      <c r="E122" s="9"/>
      <c r="F122" s="12"/>
      <c r="G122" s="12"/>
      <c r="H122" s="30"/>
      <c r="I122" s="12"/>
      <c r="J122" s="12"/>
      <c r="K122" s="12"/>
      <c r="L122" s="12"/>
      <c r="M122" s="12"/>
      <c r="N122" s="9"/>
    </row>
    <row r="123" spans="1:14" s="8" customFormat="1" ht="21.95" customHeight="1">
      <c r="B123" s="9"/>
      <c r="C123" s="9"/>
      <c r="D123" s="10"/>
      <c r="E123" s="9"/>
      <c r="F123" s="12"/>
      <c r="G123" s="12"/>
      <c r="H123" s="30"/>
      <c r="I123" s="12"/>
      <c r="J123" s="12"/>
      <c r="K123" s="12"/>
      <c r="L123" s="12"/>
      <c r="M123" s="12"/>
      <c r="N123" s="9"/>
    </row>
    <row r="124" spans="1:14" s="8" customFormat="1" ht="21.95" customHeight="1">
      <c r="A124" s="8" t="str">
        <f>일위목록!A19</f>
        <v>No.17</v>
      </c>
      <c r="B124" s="9" t="str">
        <f>A124&amp;"호표 수목이식및재식재(L=5km)"</f>
        <v>No.17호표 수목이식및재식재(L=5km)</v>
      </c>
      <c r="C124" s="34" t="s">
        <v>77</v>
      </c>
      <c r="D124" s="10">
        <v>1</v>
      </c>
      <c r="E124" s="9" t="s">
        <v>43</v>
      </c>
      <c r="F124" s="30" t="s">
        <v>190</v>
      </c>
      <c r="G124" s="30" t="s">
        <v>190</v>
      </c>
      <c r="H124" s="30" t="s">
        <v>190</v>
      </c>
      <c r="I124" s="30" t="s">
        <v>190</v>
      </c>
      <c r="J124" s="30" t="s">
        <v>190</v>
      </c>
      <c r="K124" s="30" t="s">
        <v>190</v>
      </c>
      <c r="L124" s="30" t="s">
        <v>190</v>
      </c>
      <c r="M124" s="30" t="s">
        <v>190</v>
      </c>
      <c r="N124" s="9"/>
    </row>
    <row r="125" spans="1:14" s="8" customFormat="1" ht="21.95" customHeight="1">
      <c r="B125" s="3" t="s">
        <v>78</v>
      </c>
      <c r="C125" s="3" t="s">
        <v>84</v>
      </c>
      <c r="D125" s="4">
        <v>2</v>
      </c>
      <c r="E125" s="3" t="s">
        <v>43</v>
      </c>
      <c r="F125" s="11" t="e">
        <f t="shared" ref="F125:G128" si="19">H125+J125+L125</f>
        <v>#REF!</v>
      </c>
      <c r="G125" s="11" t="e">
        <f t="shared" si="19"/>
        <v>#REF!</v>
      </c>
      <c r="H125" s="11" t="e">
        <f>$I$67</f>
        <v>#REF!</v>
      </c>
      <c r="I125" s="11" t="e">
        <f>ROUNDDOWN($D125*H125,1)</f>
        <v>#REF!</v>
      </c>
      <c r="J125" s="11" t="e">
        <f>$K$67</f>
        <v>#REF!</v>
      </c>
      <c r="K125" s="11" t="e">
        <f>ROUNDDOWN($D125*J125,1)</f>
        <v>#REF!</v>
      </c>
      <c r="L125" s="11" t="e">
        <f>$M$67</f>
        <v>#REF!</v>
      </c>
      <c r="M125" s="11" t="e">
        <f>ROUNDDOWN($D125*L125,1)</f>
        <v>#REF!</v>
      </c>
      <c r="N125" s="3"/>
    </row>
    <row r="126" spans="1:14" s="8" customFormat="1" ht="21.95" customHeight="1">
      <c r="B126" s="3" t="s">
        <v>79</v>
      </c>
      <c r="C126" s="3" t="s">
        <v>84</v>
      </c>
      <c r="D126" s="4">
        <v>2</v>
      </c>
      <c r="E126" s="3" t="s">
        <v>43</v>
      </c>
      <c r="F126" s="11" t="e">
        <f t="shared" si="19"/>
        <v>#REF!</v>
      </c>
      <c r="G126" s="11" t="e">
        <f t="shared" si="19"/>
        <v>#REF!</v>
      </c>
      <c r="H126" s="11" t="e">
        <f>$I$86</f>
        <v>#REF!</v>
      </c>
      <c r="I126" s="11" t="e">
        <f>ROUNDDOWN($D126*H126,1)</f>
        <v>#REF!</v>
      </c>
      <c r="J126" s="11" t="e">
        <f>$K$86</f>
        <v>#REF!</v>
      </c>
      <c r="K126" s="11" t="e">
        <f>ROUNDDOWN($D126*J126,1)</f>
        <v>#REF!</v>
      </c>
      <c r="L126" s="11" t="e">
        <f>$M$86</f>
        <v>#REF!</v>
      </c>
      <c r="M126" s="11" t="e">
        <f>ROUNDDOWN($D126*L126,1)</f>
        <v>#REF!</v>
      </c>
      <c r="N126" s="3"/>
    </row>
    <row r="127" spans="1:14" s="8" customFormat="1" ht="21.95" customHeight="1">
      <c r="B127" s="3" t="s">
        <v>72</v>
      </c>
      <c r="C127" s="3"/>
      <c r="D127" s="4">
        <v>2</v>
      </c>
      <c r="E127" s="3" t="s">
        <v>43</v>
      </c>
      <c r="F127" s="11" t="e">
        <f t="shared" si="19"/>
        <v>#REF!</v>
      </c>
      <c r="G127" s="11" t="e">
        <f t="shared" si="19"/>
        <v>#REF!</v>
      </c>
      <c r="H127" s="11" t="e">
        <f>$I$105</f>
        <v>#REF!</v>
      </c>
      <c r="I127" s="11" t="e">
        <f>ROUNDDOWN($D127*H127,1)</f>
        <v>#REF!</v>
      </c>
      <c r="J127" s="32" t="e">
        <f>$K$105</f>
        <v>#REF!</v>
      </c>
      <c r="K127" s="11" t="e">
        <f>ROUNDDOWN($D127*J127,1)</f>
        <v>#REF!</v>
      </c>
      <c r="L127" s="32">
        <f>$M$105</f>
        <v>0</v>
      </c>
      <c r="M127" s="11">
        <f>ROUNDDOWN($D127*L127,1)</f>
        <v>0</v>
      </c>
      <c r="N127" s="3"/>
    </row>
    <row r="128" spans="1:14" s="8" customFormat="1" ht="21.95" customHeight="1">
      <c r="B128" s="3" t="s">
        <v>80</v>
      </c>
      <c r="C128" s="3" t="s">
        <v>84</v>
      </c>
      <c r="D128" s="4">
        <v>2</v>
      </c>
      <c r="E128" s="3" t="s">
        <v>43</v>
      </c>
      <c r="F128" s="11" t="e">
        <f t="shared" si="19"/>
        <v>#REF!</v>
      </c>
      <c r="G128" s="11" t="e">
        <f t="shared" si="19"/>
        <v>#REF!</v>
      </c>
      <c r="H128" s="11" t="e">
        <f>#REF!</f>
        <v>#REF!</v>
      </c>
      <c r="I128" s="11" t="e">
        <f>ROUNDDOWN($D128*H128,1)</f>
        <v>#REF!</v>
      </c>
      <c r="J128" s="32" t="e">
        <f>#REF!</f>
        <v>#REF!</v>
      </c>
      <c r="K128" s="11" t="e">
        <f>ROUNDDOWN($D128*J128,1)</f>
        <v>#REF!</v>
      </c>
      <c r="L128" s="32" t="e">
        <f>#REF!</f>
        <v>#REF!</v>
      </c>
      <c r="M128" s="11" t="e">
        <f>ROUNDDOWN($D128*L128,1)</f>
        <v>#REF!</v>
      </c>
      <c r="N128" s="3"/>
    </row>
    <row r="129" spans="2:14" s="8" customFormat="1" ht="21.95" customHeight="1">
      <c r="B129" s="9" t="s">
        <v>112</v>
      </c>
      <c r="C129" s="9" t="s">
        <v>190</v>
      </c>
      <c r="D129" s="10" t="s">
        <v>190</v>
      </c>
      <c r="E129" s="9" t="s">
        <v>190</v>
      </c>
      <c r="F129" s="12" t="s">
        <v>190</v>
      </c>
      <c r="G129" s="12" t="e">
        <f>I129+K129+M129</f>
        <v>#REF!</v>
      </c>
      <c r="H129" s="30" t="s">
        <v>190</v>
      </c>
      <c r="I129" s="12" t="e">
        <f>TRUNC(SUM(I125:I128))</f>
        <v>#REF!</v>
      </c>
      <c r="J129" s="12" t="s">
        <v>190</v>
      </c>
      <c r="K129" s="12" t="e">
        <f>TRUNC(SUM(K125:K128))</f>
        <v>#REF!</v>
      </c>
      <c r="L129" s="12" t="s">
        <v>190</v>
      </c>
      <c r="M129" s="12" t="e">
        <f>TRUNC(SUM(M125:M128))</f>
        <v>#REF!</v>
      </c>
      <c r="N129" s="9" t="s">
        <v>190</v>
      </c>
    </row>
    <row r="130" spans="2:14" s="8" customFormat="1" ht="21.95" customHeight="1">
      <c r="B130" s="9"/>
      <c r="C130" s="9"/>
      <c r="D130" s="10"/>
      <c r="E130" s="9"/>
      <c r="F130" s="12"/>
      <c r="G130" s="12"/>
      <c r="H130" s="30"/>
      <c r="I130" s="12"/>
      <c r="J130" s="12"/>
      <c r="K130" s="12"/>
      <c r="L130" s="12"/>
      <c r="M130" s="12"/>
      <c r="N130" s="9"/>
    </row>
    <row r="131" spans="2:14" s="8" customFormat="1" ht="21.95" customHeight="1">
      <c r="B131" s="3"/>
      <c r="C131" s="3"/>
      <c r="D131" s="4"/>
      <c r="E131" s="3"/>
      <c r="F131" s="11"/>
      <c r="G131" s="11"/>
      <c r="H131" s="11"/>
      <c r="I131" s="11"/>
      <c r="J131" s="32"/>
      <c r="K131" s="11"/>
      <c r="L131" s="32"/>
      <c r="M131" s="11"/>
      <c r="N131" s="3"/>
    </row>
    <row r="132" spans="2:14" s="8" customFormat="1" ht="21.95" customHeight="1">
      <c r="B132" s="3"/>
      <c r="C132" s="3"/>
      <c r="D132" s="4"/>
      <c r="E132" s="3"/>
      <c r="F132" s="11"/>
      <c r="G132" s="11"/>
      <c r="H132" s="11"/>
      <c r="I132" s="11"/>
      <c r="J132" s="32"/>
      <c r="K132" s="11"/>
      <c r="L132" s="32"/>
      <c r="M132" s="11"/>
      <c r="N132" s="3"/>
    </row>
    <row r="133" spans="2:14" s="8" customFormat="1" ht="21.95" customHeight="1">
      <c r="B133" s="3"/>
      <c r="C133" s="3"/>
      <c r="D133" s="4"/>
      <c r="E133" s="3"/>
      <c r="F133" s="11"/>
      <c r="G133" s="11"/>
      <c r="H133" s="11"/>
      <c r="I133" s="11"/>
      <c r="J133" s="32"/>
      <c r="K133" s="11"/>
      <c r="L133" s="32"/>
      <c r="M133" s="11"/>
      <c r="N133" s="3"/>
    </row>
    <row r="134" spans="2:14" s="8" customFormat="1" ht="21.95" customHeight="1">
      <c r="B134" s="9"/>
      <c r="C134" s="9"/>
      <c r="D134" s="10"/>
      <c r="E134" s="9"/>
      <c r="F134" s="12"/>
      <c r="G134" s="12"/>
      <c r="H134" s="30"/>
      <c r="I134" s="12"/>
      <c r="J134" s="12"/>
      <c r="K134" s="12"/>
      <c r="L134" s="12"/>
      <c r="M134" s="12"/>
      <c r="N134" s="9"/>
    </row>
    <row r="135" spans="2:14" ht="21.95" customHeight="1">
      <c r="B135" s="3" t="s">
        <v>190</v>
      </c>
      <c r="C135" s="3" t="s">
        <v>190</v>
      </c>
      <c r="D135" s="4" t="s">
        <v>190</v>
      </c>
      <c r="E135" s="3" t="s">
        <v>190</v>
      </c>
      <c r="F135" s="11" t="s">
        <v>190</v>
      </c>
      <c r="G135" s="11" t="s">
        <v>190</v>
      </c>
      <c r="H135" s="11" t="s">
        <v>190</v>
      </c>
      <c r="I135" s="11" t="s">
        <v>190</v>
      </c>
      <c r="J135" s="11" t="s">
        <v>190</v>
      </c>
      <c r="K135" s="11" t="s">
        <v>190</v>
      </c>
      <c r="L135" s="11" t="s">
        <v>190</v>
      </c>
      <c r="M135" s="11" t="s">
        <v>190</v>
      </c>
      <c r="N135" s="3" t="s">
        <v>190</v>
      </c>
    </row>
    <row r="136" spans="2:14" ht="21.95" customHeight="1">
      <c r="B136" s="3"/>
      <c r="C136" s="3"/>
      <c r="D136" s="4"/>
      <c r="E136" s="3"/>
      <c r="F136" s="11"/>
      <c r="G136" s="11"/>
      <c r="H136" s="11"/>
      <c r="I136" s="11"/>
      <c r="J136" s="11"/>
      <c r="K136" s="11"/>
      <c r="L136" s="11"/>
      <c r="M136" s="11"/>
      <c r="N136" s="3"/>
    </row>
    <row r="137" spans="2:14" ht="21.95" customHeight="1">
      <c r="B137" s="3"/>
      <c r="C137" s="3"/>
      <c r="D137" s="4"/>
      <c r="E137" s="3"/>
      <c r="F137" s="11"/>
      <c r="G137" s="11"/>
      <c r="H137" s="11"/>
      <c r="I137" s="11"/>
      <c r="J137" s="11"/>
      <c r="K137" s="11"/>
      <c r="L137" s="11"/>
      <c r="M137" s="11"/>
      <c r="N137" s="3"/>
    </row>
  </sheetData>
  <mergeCells count="9">
    <mergeCell ref="N1:N2"/>
    <mergeCell ref="H1:I1"/>
    <mergeCell ref="J1:K1"/>
    <mergeCell ref="L1:M1"/>
    <mergeCell ref="B1:B2"/>
    <mergeCell ref="C1:C2"/>
    <mergeCell ref="D1:D2"/>
    <mergeCell ref="E1:E2"/>
    <mergeCell ref="F1:G1"/>
  </mergeCells>
  <phoneticPr fontId="2" type="noConversion"/>
  <printOptions horizontalCentered="1"/>
  <pageMargins left="0.39370078740157483" right="0.28000000000000003" top="0.59055118110236227" bottom="0" header="0.39370078740157483" footer="0"/>
  <pageSetup paperSize="9" scale="94" orientation="landscape" r:id="rId1"/>
  <headerFooter alignWithMargins="0">
    <oddHeader>&amp;R&amp;"굴림,보통"&amp;8Page : &amp;P/&amp;N</oddHeader>
  </headerFooter>
  <ignoredErrors>
    <ignoredError sqref="J31:J32 J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5"/>
  <sheetViews>
    <sheetView showZeros="0" view="pageBreakPreview" workbookViewId="0">
      <pane ySplit="2" topLeftCell="A3" activePane="bottomLeft" state="frozen"/>
      <selection activeCell="A2" sqref="A2:B2"/>
      <selection pane="bottomLeft" activeCell="C7" sqref="C7"/>
    </sheetView>
  </sheetViews>
  <sheetFormatPr defaultRowHeight="21.95" customHeight="1"/>
  <cols>
    <col min="1" max="1" width="4.5546875" style="1" bestFit="1" customWidth="1"/>
    <col min="2" max="2" width="24" style="1" bestFit="1" customWidth="1"/>
    <col min="3" max="3" width="18.109375" style="1" bestFit="1" customWidth="1"/>
    <col min="4" max="4" width="5.6640625" style="1" bestFit="1" customWidth="1"/>
    <col min="5" max="5" width="4.77734375" style="1" bestFit="1" customWidth="1"/>
    <col min="6" max="6" width="7.77734375" style="1" customWidth="1"/>
    <col min="7" max="7" width="9.77734375" style="1" customWidth="1"/>
    <col min="8" max="8" width="7.77734375" style="1" customWidth="1"/>
    <col min="9" max="9" width="8.77734375" style="1" customWidth="1"/>
    <col min="10" max="10" width="7.77734375" style="1" customWidth="1"/>
    <col min="11" max="11" width="8.77734375" style="1" customWidth="1"/>
    <col min="12" max="12" width="7.77734375" style="1" customWidth="1"/>
    <col min="13" max="13" width="8.77734375" style="1" customWidth="1"/>
    <col min="14" max="14" width="9.109375" style="1" bestFit="1" customWidth="1"/>
    <col min="15" max="16384" width="8.88671875" style="1"/>
  </cols>
  <sheetData>
    <row r="1" spans="2:14" ht="21.95" customHeight="1">
      <c r="B1" s="522" t="s">
        <v>16</v>
      </c>
      <c r="C1" s="522" t="s">
        <v>17</v>
      </c>
      <c r="D1" s="522" t="s">
        <v>18</v>
      </c>
      <c r="E1" s="522" t="s">
        <v>192</v>
      </c>
      <c r="F1" s="522" t="s">
        <v>198</v>
      </c>
      <c r="G1" s="522" t="s">
        <v>198</v>
      </c>
      <c r="H1" s="522" t="s">
        <v>19</v>
      </c>
      <c r="I1" s="522" t="s">
        <v>193</v>
      </c>
      <c r="J1" s="522" t="s">
        <v>20</v>
      </c>
      <c r="K1" s="522" t="s">
        <v>196</v>
      </c>
      <c r="L1" s="522" t="s">
        <v>21</v>
      </c>
      <c r="M1" s="522" t="s">
        <v>197</v>
      </c>
      <c r="N1" s="522" t="s">
        <v>199</v>
      </c>
    </row>
    <row r="2" spans="2:14" ht="21.95" customHeight="1">
      <c r="B2" s="522" t="s">
        <v>190</v>
      </c>
      <c r="C2" s="522" t="s">
        <v>190</v>
      </c>
      <c r="D2" s="522" t="s">
        <v>190</v>
      </c>
      <c r="E2" s="522" t="s">
        <v>190</v>
      </c>
      <c r="F2" s="2" t="s">
        <v>194</v>
      </c>
      <c r="G2" s="2" t="s">
        <v>195</v>
      </c>
      <c r="H2" s="2" t="s">
        <v>194</v>
      </c>
      <c r="I2" s="2" t="s">
        <v>195</v>
      </c>
      <c r="J2" s="2" t="s">
        <v>194</v>
      </c>
      <c r="K2" s="2" t="s">
        <v>195</v>
      </c>
      <c r="L2" s="2" t="s">
        <v>194</v>
      </c>
      <c r="M2" s="2" t="s">
        <v>195</v>
      </c>
      <c r="N2" s="522" t="s">
        <v>190</v>
      </c>
    </row>
    <row r="3" spans="2:14" ht="21.95" customHeight="1">
      <c r="B3" s="9" t="str">
        <f>[90]일위목록!A22&amp;"호표 EGI 휀스 설치 및 철거"</f>
        <v>No.20호표 EGI 휀스 설치 및 철거</v>
      </c>
      <c r="C3" s="9"/>
      <c r="D3" s="10">
        <v>1</v>
      </c>
      <c r="E3" s="43" t="s">
        <v>89</v>
      </c>
      <c r="F3" s="42"/>
      <c r="G3" s="42"/>
      <c r="H3" s="42"/>
      <c r="I3" s="42"/>
      <c r="J3" s="42"/>
      <c r="K3" s="42"/>
      <c r="L3" s="42"/>
      <c r="M3" s="42"/>
      <c r="N3" s="42"/>
    </row>
    <row r="4" spans="2:14" ht="21.95" customHeight="1">
      <c r="B4" s="44" t="s">
        <v>3</v>
      </c>
      <c r="C4" s="45" t="s">
        <v>22</v>
      </c>
      <c r="D4" s="46">
        <v>2</v>
      </c>
      <c r="E4" s="47" t="s">
        <v>90</v>
      </c>
      <c r="F4" s="31">
        <f t="shared" ref="F4:F15" si="0">H4+J4+L4</f>
        <v>25560</v>
      </c>
      <c r="G4" s="31">
        <f t="shared" ref="G4:G15" si="1">I4+K4+M4</f>
        <v>51120</v>
      </c>
      <c r="H4" s="48">
        <v>25560</v>
      </c>
      <c r="I4" s="31">
        <f>INT(D4*H4)</f>
        <v>51120</v>
      </c>
      <c r="J4" s="49"/>
      <c r="K4" s="49">
        <f t="shared" ref="K4:K13" si="2">INT(D4*J4)</f>
        <v>0</v>
      </c>
      <c r="L4" s="49"/>
      <c r="M4" s="49">
        <f t="shared" ref="M4:M12" si="3">INT(D4*L4)</f>
        <v>0</v>
      </c>
      <c r="N4" s="49"/>
    </row>
    <row r="5" spans="2:14" ht="21.95" customHeight="1">
      <c r="B5" s="44" t="s">
        <v>4</v>
      </c>
      <c r="C5" s="45" t="s">
        <v>5</v>
      </c>
      <c r="D5" s="46">
        <v>6.6</v>
      </c>
      <c r="E5" s="47" t="s">
        <v>6</v>
      </c>
      <c r="F5" s="31">
        <f t="shared" si="0"/>
        <v>4900</v>
      </c>
      <c r="G5" s="31">
        <f t="shared" si="1"/>
        <v>32340</v>
      </c>
      <c r="H5" s="48">
        <v>4900</v>
      </c>
      <c r="I5" s="31">
        <f t="shared" ref="I5:I14" si="4">INT(D5*H5)</f>
        <v>32340</v>
      </c>
      <c r="J5" s="49"/>
      <c r="K5" s="49">
        <f t="shared" si="2"/>
        <v>0</v>
      </c>
      <c r="L5" s="49"/>
      <c r="M5" s="49">
        <f t="shared" si="3"/>
        <v>0</v>
      </c>
      <c r="N5" s="49"/>
    </row>
    <row r="6" spans="2:14" ht="21.95" customHeight="1">
      <c r="B6" s="44" t="s">
        <v>7</v>
      </c>
      <c r="C6" s="45" t="s">
        <v>8</v>
      </c>
      <c r="D6" s="46">
        <v>0.28000000000000003</v>
      </c>
      <c r="E6" s="47" t="s">
        <v>87</v>
      </c>
      <c r="F6" s="31">
        <f t="shared" si="0"/>
        <v>2800</v>
      </c>
      <c r="G6" s="31">
        <f t="shared" si="1"/>
        <v>784</v>
      </c>
      <c r="H6" s="48">
        <v>2800</v>
      </c>
      <c r="I6" s="31">
        <f t="shared" si="4"/>
        <v>784</v>
      </c>
      <c r="J6" s="49"/>
      <c r="K6" s="49">
        <f t="shared" si="2"/>
        <v>0</v>
      </c>
      <c r="L6" s="49"/>
      <c r="M6" s="49">
        <f t="shared" si="3"/>
        <v>0</v>
      </c>
      <c r="N6" s="49"/>
    </row>
    <row r="7" spans="2:14" ht="21.95" customHeight="1">
      <c r="B7" s="44" t="s">
        <v>7</v>
      </c>
      <c r="C7" s="45" t="s">
        <v>9</v>
      </c>
      <c r="D7" s="46">
        <v>2.2599999999999998</v>
      </c>
      <c r="E7" s="47" t="s">
        <v>87</v>
      </c>
      <c r="F7" s="31">
        <f t="shared" si="0"/>
        <v>2800</v>
      </c>
      <c r="G7" s="31">
        <f t="shared" si="1"/>
        <v>6328</v>
      </c>
      <c r="H7" s="48">
        <v>2800</v>
      </c>
      <c r="I7" s="31">
        <f t="shared" si="4"/>
        <v>6328</v>
      </c>
      <c r="J7" s="49"/>
      <c r="K7" s="49">
        <f t="shared" si="2"/>
        <v>0</v>
      </c>
      <c r="L7" s="49"/>
      <c r="M7" s="49">
        <f t="shared" si="3"/>
        <v>0</v>
      </c>
      <c r="N7" s="49"/>
    </row>
    <row r="8" spans="2:14" ht="21.95" customHeight="1">
      <c r="B8" s="44" t="s">
        <v>10</v>
      </c>
      <c r="C8" s="45"/>
      <c r="D8" s="46">
        <v>0.56000000000000005</v>
      </c>
      <c r="E8" s="47" t="s">
        <v>87</v>
      </c>
      <c r="F8" s="31">
        <f t="shared" si="0"/>
        <v>2800</v>
      </c>
      <c r="G8" s="31">
        <f t="shared" si="1"/>
        <v>1568</v>
      </c>
      <c r="H8" s="48">
        <v>2800</v>
      </c>
      <c r="I8" s="31">
        <f t="shared" si="4"/>
        <v>1568</v>
      </c>
      <c r="J8" s="49"/>
      <c r="K8" s="49">
        <f t="shared" si="2"/>
        <v>0</v>
      </c>
      <c r="L8" s="49"/>
      <c r="M8" s="49">
        <f t="shared" si="3"/>
        <v>0</v>
      </c>
      <c r="N8" s="49"/>
    </row>
    <row r="9" spans="2:14" ht="21.95" customHeight="1">
      <c r="B9" s="44" t="s">
        <v>11</v>
      </c>
      <c r="C9" s="45"/>
      <c r="D9" s="46">
        <v>13.33</v>
      </c>
      <c r="E9" s="47" t="s">
        <v>87</v>
      </c>
      <c r="F9" s="31">
        <f t="shared" si="0"/>
        <v>1300</v>
      </c>
      <c r="G9" s="31">
        <f t="shared" si="1"/>
        <v>17329</v>
      </c>
      <c r="H9" s="48">
        <v>1300</v>
      </c>
      <c r="I9" s="31">
        <f t="shared" si="4"/>
        <v>17329</v>
      </c>
      <c r="J9" s="49"/>
      <c r="K9" s="49">
        <f t="shared" si="2"/>
        <v>0</v>
      </c>
      <c r="L9" s="49"/>
      <c r="M9" s="49">
        <f t="shared" si="3"/>
        <v>0</v>
      </c>
      <c r="N9" s="49"/>
    </row>
    <row r="10" spans="2:14" ht="21.95" customHeight="1">
      <c r="B10" s="44" t="s">
        <v>85</v>
      </c>
      <c r="C10" s="45"/>
      <c r="D10" s="46">
        <v>0.04</v>
      </c>
      <c r="E10" s="47" t="s">
        <v>174</v>
      </c>
      <c r="F10" s="31" t="e">
        <f t="shared" si="0"/>
        <v>#REF!</v>
      </c>
      <c r="G10" s="31" t="e">
        <f t="shared" si="1"/>
        <v>#REF!</v>
      </c>
      <c r="H10" s="49"/>
      <c r="I10" s="31">
        <f t="shared" si="4"/>
        <v>0</v>
      </c>
      <c r="J10" s="49" t="e">
        <f>#REF!</f>
        <v>#REF!</v>
      </c>
      <c r="K10" s="49" t="e">
        <f t="shared" si="2"/>
        <v>#REF!</v>
      </c>
      <c r="L10" s="49"/>
      <c r="M10" s="49">
        <f t="shared" si="3"/>
        <v>0</v>
      </c>
      <c r="N10" s="49"/>
    </row>
    <row r="11" spans="2:14" ht="21.95" customHeight="1">
      <c r="B11" s="44" t="s">
        <v>86</v>
      </c>
      <c r="C11" s="45"/>
      <c r="D11" s="46">
        <v>0.02</v>
      </c>
      <c r="E11" s="47" t="s">
        <v>174</v>
      </c>
      <c r="F11" s="31" t="e">
        <f t="shared" si="0"/>
        <v>#REF!</v>
      </c>
      <c r="G11" s="31" t="e">
        <f t="shared" si="1"/>
        <v>#REF!</v>
      </c>
      <c r="H11" s="49"/>
      <c r="I11" s="31">
        <f t="shared" si="4"/>
        <v>0</v>
      </c>
      <c r="J11" s="49" t="e">
        <f>#REF!</f>
        <v>#REF!</v>
      </c>
      <c r="K11" s="49" t="e">
        <f t="shared" si="2"/>
        <v>#REF!</v>
      </c>
      <c r="L11" s="49"/>
      <c r="M11" s="49">
        <f t="shared" si="3"/>
        <v>0</v>
      </c>
      <c r="N11" s="49"/>
    </row>
    <row r="12" spans="2:14" ht="21.95" customHeight="1">
      <c r="B12" s="44" t="s">
        <v>23</v>
      </c>
      <c r="C12" s="45" t="s">
        <v>24</v>
      </c>
      <c r="D12" s="46">
        <v>0.05</v>
      </c>
      <c r="E12" s="47" t="s">
        <v>139</v>
      </c>
      <c r="F12" s="31" t="e">
        <f t="shared" si="0"/>
        <v>#REF!</v>
      </c>
      <c r="G12" s="31" t="e">
        <f t="shared" si="1"/>
        <v>#REF!</v>
      </c>
      <c r="H12" s="49" t="e">
        <f>#REF!</f>
        <v>#REF!</v>
      </c>
      <c r="I12" s="31" t="e">
        <f t="shared" si="4"/>
        <v>#REF!</v>
      </c>
      <c r="J12" s="49" t="e">
        <f>#REF!</f>
        <v>#REF!</v>
      </c>
      <c r="K12" s="49" t="e">
        <f t="shared" si="2"/>
        <v>#REF!</v>
      </c>
      <c r="L12" s="49" t="e">
        <f>#REF!</f>
        <v>#REF!</v>
      </c>
      <c r="M12" s="49" t="e">
        <f t="shared" si="3"/>
        <v>#REF!</v>
      </c>
      <c r="N12" s="49"/>
    </row>
    <row r="13" spans="2:14" ht="21.95" customHeight="1">
      <c r="B13" s="44" t="s">
        <v>12</v>
      </c>
      <c r="C13" s="45" t="s">
        <v>13</v>
      </c>
      <c r="D13" s="46">
        <v>5</v>
      </c>
      <c r="E13" s="47" t="s">
        <v>110</v>
      </c>
      <c r="F13" s="31" t="e">
        <f t="shared" si="0"/>
        <v>#REF!</v>
      </c>
      <c r="G13" s="31" t="e">
        <f t="shared" si="1"/>
        <v>#REF!</v>
      </c>
      <c r="H13" s="49"/>
      <c r="I13" s="31">
        <f t="shared" si="4"/>
        <v>0</v>
      </c>
      <c r="J13" s="49"/>
      <c r="K13" s="49">
        <f t="shared" si="2"/>
        <v>0</v>
      </c>
      <c r="L13" s="49" t="e">
        <f>SUM(K10:K12)</f>
        <v>#REF!</v>
      </c>
      <c r="M13" s="49" t="e">
        <f>INT(D13*L13/100)</f>
        <v>#REF!</v>
      </c>
      <c r="N13" s="49"/>
    </row>
    <row r="14" spans="2:14" ht="21.95" customHeight="1">
      <c r="B14" s="44" t="s">
        <v>14</v>
      </c>
      <c r="C14" s="45" t="s">
        <v>13</v>
      </c>
      <c r="D14" s="46">
        <v>40</v>
      </c>
      <c r="E14" s="47" t="s">
        <v>110</v>
      </c>
      <c r="F14" s="31" t="e">
        <f>H14+J14+L14</f>
        <v>#REF!</v>
      </c>
      <c r="G14" s="31" t="e">
        <f t="shared" si="1"/>
        <v>#REF!</v>
      </c>
      <c r="H14" s="49"/>
      <c r="I14" s="31">
        <f t="shared" si="4"/>
        <v>0</v>
      </c>
      <c r="J14" s="49" t="e">
        <f>K11+K10+K12</f>
        <v>#REF!</v>
      </c>
      <c r="K14" s="49" t="e">
        <f>INT(D14*J14/100)</f>
        <v>#REF!</v>
      </c>
      <c r="L14" s="49"/>
      <c r="M14" s="49">
        <f>INT(D14*L14)</f>
        <v>0</v>
      </c>
      <c r="N14" s="49"/>
    </row>
    <row r="15" spans="2:14" ht="21.95" customHeight="1">
      <c r="B15" s="50" t="s">
        <v>15</v>
      </c>
      <c r="C15" s="51"/>
      <c r="D15" s="52"/>
      <c r="E15" s="51"/>
      <c r="F15" s="31">
        <f t="shared" si="0"/>
        <v>0</v>
      </c>
      <c r="G15" s="31" t="e">
        <f t="shared" si="1"/>
        <v>#REF!</v>
      </c>
      <c r="H15" s="53"/>
      <c r="I15" s="31" t="e">
        <f>SUM(I4:I14)</f>
        <v>#REF!</v>
      </c>
      <c r="J15" s="53"/>
      <c r="K15" s="31" t="e">
        <f>SUM(K4:K14)</f>
        <v>#REF!</v>
      </c>
      <c r="L15" s="53"/>
      <c r="M15" s="31" t="e">
        <f>SUM(M4:M14)</f>
        <v>#REF!</v>
      </c>
      <c r="N15" s="53"/>
    </row>
  </sheetData>
  <mergeCells count="9">
    <mergeCell ref="N1:N2"/>
    <mergeCell ref="H1:I1"/>
    <mergeCell ref="J1:K1"/>
    <mergeCell ref="L1:M1"/>
    <mergeCell ref="B1:B2"/>
    <mergeCell ref="C1:C2"/>
    <mergeCell ref="D1:D2"/>
    <mergeCell ref="E1:E2"/>
    <mergeCell ref="F1:G1"/>
  </mergeCells>
  <phoneticPr fontId="2" type="noConversion"/>
  <printOptions horizontalCentered="1"/>
  <pageMargins left="0.39370078740157483" right="0.28000000000000003" top="0.59055118110236227" bottom="0" header="0.39370078740157483" footer="0"/>
  <pageSetup paperSize="9" scale="94" orientation="landscape" r:id="rId1"/>
  <headerFooter alignWithMargins="0">
    <oddHeader>&amp;R&amp;"굴림,보통"&amp;8Page : 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G21" sqref="G21"/>
    </sheetView>
  </sheetViews>
  <sheetFormatPr defaultColWidth="5.44140625" defaultRowHeight="10.5"/>
  <cols>
    <col min="1" max="1" width="3.109375" style="14" customWidth="1"/>
    <col min="2" max="2" width="4.6640625" style="14" customWidth="1"/>
    <col min="3" max="3" width="12.33203125" style="14" customWidth="1"/>
    <col min="4" max="4" width="4.6640625" style="14" customWidth="1"/>
    <col min="5" max="5" width="10.77734375" style="14" customWidth="1"/>
    <col min="6" max="6" width="5.88671875" style="14" customWidth="1"/>
    <col min="7" max="7" width="15.5546875" style="14" customWidth="1"/>
    <col min="8" max="8" width="10.88671875" style="14" customWidth="1"/>
    <col min="9" max="9" width="7.21875" style="14" customWidth="1"/>
    <col min="10" max="16384" width="5.44140625" style="14"/>
  </cols>
  <sheetData>
    <row r="1" spans="1:9" ht="16.7" customHeight="1">
      <c r="A1" s="13" t="s">
        <v>105</v>
      </c>
      <c r="B1" s="13"/>
      <c r="C1" s="13"/>
      <c r="D1" s="13"/>
      <c r="E1" s="13"/>
      <c r="F1" s="13"/>
      <c r="G1" s="13"/>
    </row>
    <row r="2" spans="1:9" ht="16.7" customHeight="1">
      <c r="C2" s="15" t="s">
        <v>106</v>
      </c>
      <c r="D2" s="16"/>
      <c r="E2" s="17" t="s">
        <v>107</v>
      </c>
      <c r="F2" s="18"/>
    </row>
    <row r="3" spans="1:9" ht="16.7" customHeight="1">
      <c r="C3" s="22">
        <v>1109.5</v>
      </c>
      <c r="D3" s="23" t="s">
        <v>171</v>
      </c>
      <c r="E3" s="27">
        <f>C3</f>
        <v>1109.5</v>
      </c>
      <c r="F3" s="24" t="s">
        <v>171</v>
      </c>
    </row>
    <row r="4" spans="1:9" ht="16.7" customHeight="1"/>
    <row r="5" spans="1:9" ht="16.7" customHeight="1">
      <c r="A5" s="13" t="s">
        <v>108</v>
      </c>
      <c r="B5" s="13"/>
      <c r="C5" s="13"/>
      <c r="D5" s="13"/>
      <c r="E5" s="13"/>
      <c r="F5" s="13"/>
      <c r="G5" s="13"/>
    </row>
    <row r="6" spans="1:9" ht="16.7" customHeight="1">
      <c r="B6" s="21">
        <v>1</v>
      </c>
      <c r="C6" s="28" t="s">
        <v>168</v>
      </c>
      <c r="D6" s="26"/>
      <c r="E6" s="25">
        <v>108713</v>
      </c>
      <c r="F6" s="19" t="s">
        <v>109</v>
      </c>
      <c r="G6" s="18"/>
      <c r="H6" s="20">
        <f>$E6*1/8*16/12*25/20</f>
        <v>22648.541666666664</v>
      </c>
      <c r="I6" s="21"/>
    </row>
    <row r="7" spans="1:9" ht="16.7" customHeight="1">
      <c r="B7" s="21">
        <v>2</v>
      </c>
      <c r="C7" s="28" t="s">
        <v>169</v>
      </c>
      <c r="D7" s="26"/>
      <c r="E7" s="25">
        <v>98507</v>
      </c>
      <c r="F7" s="19" t="s">
        <v>109</v>
      </c>
      <c r="G7" s="18"/>
      <c r="H7" s="20">
        <f>$E7*1/8*16/12*25/20</f>
        <v>20522.291666666664</v>
      </c>
      <c r="I7" s="21"/>
    </row>
    <row r="8" spans="1:9" ht="16.7" customHeight="1">
      <c r="B8" s="21">
        <v>3</v>
      </c>
      <c r="C8" s="28" t="s">
        <v>170</v>
      </c>
      <c r="D8" s="26"/>
      <c r="E8" s="25">
        <v>82849</v>
      </c>
      <c r="F8" s="19" t="s">
        <v>109</v>
      </c>
      <c r="G8" s="18"/>
      <c r="H8" s="20">
        <f>$E8*1/8*16/12*25/20</f>
        <v>17260.208333333332</v>
      </c>
      <c r="I8" s="21"/>
    </row>
    <row r="9" spans="1:9" ht="16.7" customHeight="1"/>
    <row r="10" spans="1:9" ht="16.7" customHeight="1"/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2"/>
  <sheetViews>
    <sheetView tabSelected="1" view="pageBreakPreview" zoomScaleNormal="100" zoomScaleSheetLayoutView="100" workbookViewId="0">
      <selection activeCell="B13" sqref="B13"/>
    </sheetView>
  </sheetViews>
  <sheetFormatPr defaultRowHeight="13.5"/>
  <cols>
    <col min="10" max="10" width="15.88671875" bestFit="1" customWidth="1"/>
  </cols>
  <sheetData>
    <row r="1" spans="1:12" s="67" customFormat="1" ht="39.950000000000003" customHeight="1">
      <c r="A1" s="523" t="s">
        <v>583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1:12" s="67" customFormat="1" ht="20.100000000000001" customHeight="1" thickBo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67" customFormat="1" ht="60" customHeight="1">
      <c r="A3" s="524" t="s">
        <v>838</v>
      </c>
      <c r="B3" s="525"/>
      <c r="C3" s="525"/>
      <c r="D3" s="526"/>
      <c r="E3" s="74" t="s">
        <v>584</v>
      </c>
      <c r="F3" s="74"/>
      <c r="G3" s="74" t="s">
        <v>585</v>
      </c>
      <c r="H3" s="74"/>
      <c r="I3" s="74" t="s">
        <v>586</v>
      </c>
      <c r="J3" s="74"/>
      <c r="K3" s="74" t="s">
        <v>587</v>
      </c>
      <c r="L3" s="75"/>
    </row>
    <row r="4" spans="1:12" s="67" customFormat="1" ht="20.100000000000001" customHeight="1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78"/>
    </row>
    <row r="5" spans="1:12" s="67" customFormat="1" ht="20.100000000000001" customHeight="1">
      <c r="A5" s="76"/>
      <c r="B5" s="77"/>
      <c r="C5" s="77"/>
      <c r="D5" s="77"/>
      <c r="E5" s="77"/>
      <c r="F5" s="77"/>
      <c r="G5" s="77"/>
      <c r="H5" s="77"/>
      <c r="I5" s="77"/>
      <c r="J5" s="77"/>
      <c r="K5" s="77"/>
      <c r="L5" s="78"/>
    </row>
    <row r="6" spans="1:12" s="68" customFormat="1" ht="35.1" customHeight="1">
      <c r="A6" s="527" t="s">
        <v>596</v>
      </c>
      <c r="B6" s="528"/>
      <c r="C6" s="528"/>
      <c r="D6" s="528"/>
      <c r="E6" s="528"/>
      <c r="F6" s="528"/>
      <c r="G6" s="528"/>
      <c r="H6" s="528"/>
      <c r="I6" s="528"/>
      <c r="J6" s="528"/>
      <c r="K6" s="528"/>
      <c r="L6" s="529"/>
    </row>
    <row r="7" spans="1:12" s="67" customFormat="1" ht="20.100000000000001" customHeight="1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s="67" customFormat="1" ht="20.100000000000001" customHeight="1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</row>
    <row r="9" spans="1:12" s="67" customFormat="1" ht="20.100000000000001" customHeight="1">
      <c r="A9" s="76"/>
      <c r="B9" s="77" t="s">
        <v>588</v>
      </c>
      <c r="C9" s="77"/>
      <c r="D9" s="77" t="s">
        <v>597</v>
      </c>
      <c r="E9" s="77"/>
      <c r="F9" s="77"/>
      <c r="G9" s="77"/>
      <c r="H9" s="77"/>
      <c r="I9" s="77"/>
      <c r="J9" s="77"/>
      <c r="K9" s="77"/>
      <c r="L9" s="78"/>
    </row>
    <row r="10" spans="1:12" s="67" customFormat="1" ht="20.100000000000001" customHeight="1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8"/>
    </row>
    <row r="11" spans="1:12" s="67" customFormat="1" ht="20.100000000000001" customHeight="1">
      <c r="A11" s="76"/>
      <c r="B11" s="77" t="s">
        <v>589</v>
      </c>
      <c r="C11" s="77"/>
      <c r="D11" s="77" t="s">
        <v>613</v>
      </c>
      <c r="E11" s="77"/>
      <c r="F11" s="77"/>
      <c r="G11" s="77"/>
      <c r="H11" s="77"/>
      <c r="I11" s="77"/>
      <c r="J11" s="77"/>
      <c r="K11" s="77"/>
      <c r="L11" s="78"/>
    </row>
    <row r="12" spans="1:12" s="67" customFormat="1" ht="20.100000000000001" customHeight="1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s="67" customFormat="1" ht="20.100000000000001" customHeight="1">
      <c r="A13" s="76"/>
      <c r="B13" s="77" t="str">
        <f>"○ 총 용 역 비 :  "&amp;TEXT('3. 설계내역'!E29,"#,###")&amp;"원"</f>
        <v>○ 총 용 역 비 :  46,630,000원</v>
      </c>
      <c r="C13" s="77"/>
      <c r="D13" s="77"/>
      <c r="E13" s="77"/>
      <c r="F13" s="77"/>
      <c r="G13" s="77"/>
      <c r="H13" s="77"/>
      <c r="I13" s="77"/>
      <c r="J13" s="77"/>
      <c r="K13" s="77"/>
      <c r="L13" s="78"/>
    </row>
    <row r="14" spans="1:12" s="67" customFormat="1" ht="20.100000000000001" customHeight="1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8"/>
    </row>
    <row r="15" spans="1:12" s="67" customFormat="1" ht="20.100000000000001" customHeight="1">
      <c r="A15" s="76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8"/>
    </row>
    <row r="16" spans="1:12" s="67" customFormat="1" ht="20.100000000000001" customHeight="1">
      <c r="A16" s="76"/>
      <c r="B16" s="77"/>
      <c r="C16" s="77"/>
      <c r="D16" s="77"/>
      <c r="E16" s="77"/>
      <c r="F16" s="77"/>
      <c r="G16" s="79"/>
      <c r="H16" s="77"/>
      <c r="I16" s="77"/>
      <c r="J16" s="80"/>
      <c r="K16" s="77"/>
      <c r="L16" s="78"/>
    </row>
    <row r="17" spans="1:12" s="67" customFormat="1" ht="20.100000000000001" customHeight="1">
      <c r="A17" s="76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8"/>
    </row>
    <row r="18" spans="1:12" s="67" customFormat="1" ht="20.100000000000001" customHeight="1">
      <c r="A18" s="76"/>
      <c r="B18" s="77"/>
      <c r="C18" s="77"/>
      <c r="D18" s="77"/>
      <c r="E18" s="77"/>
      <c r="F18" s="77"/>
      <c r="G18" s="79"/>
      <c r="H18" s="77"/>
      <c r="I18" s="77"/>
      <c r="J18" s="77"/>
      <c r="K18" s="77"/>
      <c r="L18" s="78"/>
    </row>
    <row r="19" spans="1:12" s="67" customFormat="1" ht="20.100000000000001" customHeight="1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8"/>
    </row>
    <row r="20" spans="1:12" s="67" customFormat="1" ht="20.100000000000001" customHeight="1">
      <c r="A20" s="76"/>
      <c r="B20" s="77"/>
      <c r="C20" s="77"/>
      <c r="D20" s="77"/>
      <c r="E20" s="77"/>
      <c r="F20" s="77"/>
      <c r="G20" s="79"/>
      <c r="H20" s="77"/>
      <c r="I20" s="77"/>
      <c r="J20" s="77"/>
      <c r="K20" s="77"/>
      <c r="L20" s="78"/>
    </row>
    <row r="21" spans="1:12" s="67" customFormat="1" ht="20.100000000000001" customHeight="1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</row>
    <row r="22" spans="1:12" s="67" customFormat="1" ht="20.100000000000001" customHeight="1" thickBot="1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</sheetData>
  <mergeCells count="3">
    <mergeCell ref="A1:L1"/>
    <mergeCell ref="A3:D3"/>
    <mergeCell ref="A6:L6"/>
  </mergeCells>
  <phoneticPr fontId="2" type="noConversion"/>
  <pageMargins left="0.7" right="0.7" top="0.75" bottom="0.75" header="0.3" footer="0.3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5896-B20E-44B1-8430-45BD2C29220C}">
  <sheetPr>
    <pageSetUpPr fitToPage="1"/>
  </sheetPr>
  <dimension ref="A1:K18"/>
  <sheetViews>
    <sheetView view="pageBreakPreview" zoomScale="130" zoomScaleNormal="100" zoomScaleSheetLayoutView="130" workbookViewId="0">
      <selection activeCell="M16" sqref="M16"/>
    </sheetView>
  </sheetViews>
  <sheetFormatPr defaultRowHeight="13.5"/>
  <cols>
    <col min="1" max="1" width="1.44140625" customWidth="1"/>
    <col min="2" max="2" width="2.109375" customWidth="1"/>
    <col min="3" max="3" width="21.77734375" customWidth="1"/>
    <col min="4" max="4" width="18.77734375" customWidth="1"/>
    <col min="5" max="5" width="11.21875" customWidth="1"/>
    <col min="8" max="8" width="12.21875" bestFit="1" customWidth="1"/>
    <col min="9" max="9" width="9" bestFit="1" customWidth="1"/>
    <col min="10" max="10" width="5.21875" customWidth="1"/>
    <col min="11" max="11" width="3" customWidth="1"/>
  </cols>
  <sheetData>
    <row r="1" spans="1:11" ht="31.5">
      <c r="A1" s="426"/>
      <c r="B1" s="426"/>
      <c r="C1" s="530" t="s">
        <v>791</v>
      </c>
      <c r="D1" s="530"/>
      <c r="E1" s="530"/>
      <c r="F1" s="530"/>
      <c r="G1" s="530"/>
      <c r="H1" s="530"/>
      <c r="I1" s="530"/>
      <c r="J1" s="427"/>
      <c r="K1" s="428"/>
    </row>
    <row r="2" spans="1:11" ht="14.25" customHeight="1" thickBot="1">
      <c r="A2" s="426"/>
      <c r="B2" s="426"/>
      <c r="C2" s="429"/>
      <c r="D2" s="429"/>
      <c r="E2" s="429"/>
      <c r="F2" s="429"/>
      <c r="G2" s="429"/>
      <c r="H2" s="429"/>
      <c r="I2" s="429"/>
      <c r="J2" s="427"/>
      <c r="K2" s="428"/>
    </row>
    <row r="3" spans="1:11" ht="28.5" customHeight="1">
      <c r="A3" s="430"/>
      <c r="B3" s="531" t="s">
        <v>792</v>
      </c>
      <c r="C3" s="532"/>
      <c r="D3" s="533" t="str">
        <f>'3. 설계내역'!B2</f>
        <v>안산장상 공공주택지구 조성공사(AUC구간) GIS공공측량 용역</v>
      </c>
      <c r="E3" s="533"/>
      <c r="F3" s="431" t="s">
        <v>793</v>
      </c>
      <c r="G3" s="533" t="str">
        <f>'1. 갑지'!D9</f>
        <v>경기도 안산시 상록구 장하로 54 일원</v>
      </c>
      <c r="H3" s="533"/>
      <c r="I3" s="533"/>
      <c r="J3" s="534"/>
      <c r="K3" s="426"/>
    </row>
    <row r="4" spans="1:11" ht="16.5">
      <c r="A4" s="432"/>
      <c r="B4" s="433" t="s">
        <v>794</v>
      </c>
      <c r="C4" s="432"/>
      <c r="D4" s="434"/>
      <c r="E4" s="426"/>
      <c r="F4" s="426"/>
      <c r="G4" s="426"/>
      <c r="H4" s="426"/>
      <c r="I4" s="426"/>
      <c r="J4" s="435"/>
      <c r="K4" s="426"/>
    </row>
    <row r="5" spans="1:11" ht="16.5">
      <c r="A5" s="432"/>
      <c r="B5" s="436"/>
      <c r="C5" s="460" t="s">
        <v>808</v>
      </c>
      <c r="D5" s="438"/>
      <c r="E5" s="432"/>
      <c r="F5" s="432"/>
      <c r="G5" s="426"/>
      <c r="H5" s="426"/>
      <c r="I5" s="432"/>
      <c r="J5" s="435"/>
      <c r="K5" s="426"/>
    </row>
    <row r="6" spans="1:11" ht="16.5">
      <c r="A6" s="432"/>
      <c r="B6" s="436"/>
      <c r="C6" s="459" t="s">
        <v>809</v>
      </c>
      <c r="D6" s="434"/>
      <c r="E6" s="426"/>
      <c r="F6" s="426"/>
      <c r="G6" s="426"/>
      <c r="H6" s="426"/>
      <c r="I6" s="426"/>
      <c r="J6" s="435"/>
      <c r="K6" s="426"/>
    </row>
    <row r="7" spans="1:11" ht="16.5">
      <c r="A7" s="432"/>
      <c r="B7" s="436"/>
      <c r="C7" s="461" t="s">
        <v>810</v>
      </c>
      <c r="D7" s="426"/>
      <c r="E7" s="426"/>
      <c r="F7" s="426"/>
      <c r="G7" s="426"/>
      <c r="H7" s="426"/>
      <c r="I7" s="426"/>
      <c r="J7" s="435"/>
      <c r="K7" s="426"/>
    </row>
    <row r="8" spans="1:11" ht="16.5">
      <c r="A8" s="432"/>
      <c r="B8" s="436"/>
      <c r="C8" s="461" t="s">
        <v>811</v>
      </c>
      <c r="D8" s="432"/>
      <c r="E8" s="439"/>
      <c r="F8" s="437"/>
      <c r="G8" s="439"/>
      <c r="H8" s="439"/>
      <c r="I8" s="432"/>
      <c r="J8" s="440"/>
      <c r="K8" s="432"/>
    </row>
    <row r="9" spans="1:11" ht="16.5">
      <c r="A9" s="426"/>
      <c r="B9" s="436"/>
      <c r="C9" s="441"/>
      <c r="D9" s="441"/>
      <c r="E9" s="441"/>
      <c r="F9" s="441"/>
      <c r="G9" s="441"/>
      <c r="H9" s="441"/>
      <c r="I9" s="441"/>
      <c r="J9" s="435"/>
      <c r="K9" s="426"/>
    </row>
    <row r="10" spans="1:11" ht="16.5">
      <c r="A10" s="428"/>
      <c r="B10" s="442"/>
      <c r="C10" s="535" t="s">
        <v>795</v>
      </c>
      <c r="D10" s="535"/>
      <c r="E10" s="536" t="s">
        <v>796</v>
      </c>
      <c r="F10" s="537"/>
      <c r="G10" s="443" t="s">
        <v>452</v>
      </c>
      <c r="H10" s="444" t="s">
        <v>797</v>
      </c>
      <c r="I10" s="443" t="s">
        <v>703</v>
      </c>
      <c r="J10" s="445"/>
      <c r="K10" s="428"/>
    </row>
    <row r="11" spans="1:11" ht="16.5">
      <c r="A11" s="428"/>
      <c r="B11" s="442"/>
      <c r="C11" s="446" t="s">
        <v>798</v>
      </c>
      <c r="D11" s="446"/>
      <c r="E11" s="542"/>
      <c r="F11" s="543"/>
      <c r="G11" s="447" t="s">
        <v>799</v>
      </c>
      <c r="H11" s="448"/>
      <c r="I11" s="447"/>
      <c r="J11" s="449"/>
      <c r="K11" s="428"/>
    </row>
    <row r="12" spans="1:11" ht="16.5">
      <c r="A12" s="428"/>
      <c r="B12" s="442"/>
      <c r="C12" s="544" t="s">
        <v>800</v>
      </c>
      <c r="D12" s="544"/>
      <c r="E12" s="542" t="s">
        <v>801</v>
      </c>
      <c r="F12" s="543"/>
      <c r="G12" s="447" t="s">
        <v>799</v>
      </c>
      <c r="H12" s="448"/>
      <c r="I12" s="450">
        <v>1.1000000000000001</v>
      </c>
      <c r="J12" s="449"/>
      <c r="K12" s="428"/>
    </row>
    <row r="13" spans="1:11" ht="16.5">
      <c r="A13" s="428"/>
      <c r="B13" s="442"/>
      <c r="C13" s="544" t="s">
        <v>802</v>
      </c>
      <c r="D13" s="544"/>
      <c r="E13" s="542" t="s">
        <v>803</v>
      </c>
      <c r="F13" s="543"/>
      <c r="G13" s="447" t="s">
        <v>799</v>
      </c>
      <c r="H13" s="448"/>
      <c r="I13" s="450">
        <v>0.2</v>
      </c>
      <c r="J13" s="449"/>
      <c r="K13" s="428"/>
    </row>
    <row r="14" spans="1:11" ht="16.5">
      <c r="A14" s="428"/>
      <c r="B14" s="442"/>
      <c r="C14" s="541" t="s">
        <v>804</v>
      </c>
      <c r="D14" s="541"/>
      <c r="E14" s="541"/>
      <c r="F14" s="541"/>
      <c r="G14" s="447"/>
      <c r="H14" s="448"/>
      <c r="I14" s="447"/>
      <c r="J14" s="449"/>
      <c r="K14" s="428"/>
    </row>
    <row r="15" spans="1:11" ht="16.5">
      <c r="A15" s="428"/>
      <c r="B15" s="442"/>
      <c r="C15" s="538" t="s">
        <v>805</v>
      </c>
      <c r="D15" s="539"/>
      <c r="E15" s="539"/>
      <c r="F15" s="540"/>
      <c r="G15" s="447" t="s">
        <v>806</v>
      </c>
      <c r="H15" s="448"/>
      <c r="I15" s="447"/>
      <c r="J15" s="449"/>
      <c r="K15" s="428"/>
    </row>
    <row r="16" spans="1:11" ht="16.5">
      <c r="A16" s="428"/>
      <c r="B16" s="442"/>
      <c r="C16" s="541" t="s">
        <v>807</v>
      </c>
      <c r="D16" s="541"/>
      <c r="E16" s="541"/>
      <c r="F16" s="541"/>
      <c r="G16" s="451"/>
      <c r="H16" s="448"/>
      <c r="I16" s="447"/>
      <c r="J16" s="449"/>
      <c r="K16" s="428"/>
    </row>
    <row r="17" spans="1:11" ht="16.5">
      <c r="A17" s="428"/>
      <c r="B17" s="442"/>
      <c r="C17" s="535" t="s">
        <v>226</v>
      </c>
      <c r="D17" s="535"/>
      <c r="E17" s="535"/>
      <c r="F17" s="535"/>
      <c r="G17" s="451"/>
      <c r="H17" s="452">
        <v>46630000</v>
      </c>
      <c r="I17" s="447"/>
      <c r="J17" s="449"/>
      <c r="K17" s="428"/>
    </row>
    <row r="18" spans="1:11" ht="17.25" thickBot="1">
      <c r="A18" s="428"/>
      <c r="B18" s="453"/>
      <c r="C18" s="454"/>
      <c r="D18" s="454"/>
      <c r="E18" s="454"/>
      <c r="F18" s="454"/>
      <c r="G18" s="455"/>
      <c r="H18" s="456"/>
      <c r="I18" s="457"/>
      <c r="J18" s="458"/>
      <c r="K18" s="428"/>
    </row>
  </sheetData>
  <mergeCells count="15">
    <mergeCell ref="C15:F15"/>
    <mergeCell ref="C16:F16"/>
    <mergeCell ref="C17:F17"/>
    <mergeCell ref="E11:F11"/>
    <mergeCell ref="C12:D12"/>
    <mergeCell ref="E12:F12"/>
    <mergeCell ref="C13:D13"/>
    <mergeCell ref="E13:F13"/>
    <mergeCell ref="C14:F14"/>
    <mergeCell ref="C1:I1"/>
    <mergeCell ref="B3:C3"/>
    <mergeCell ref="D3:E3"/>
    <mergeCell ref="G3:J3"/>
    <mergeCell ref="C10:D10"/>
    <mergeCell ref="E10:F10"/>
  </mergeCells>
  <phoneticPr fontId="2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N41"/>
  <sheetViews>
    <sheetView view="pageBreakPreview" zoomScale="130" zoomScaleNormal="85" zoomScaleSheetLayoutView="130" workbookViewId="0">
      <pane ySplit="4" topLeftCell="A23" activePane="bottomLeft" state="frozen"/>
      <selection pane="bottomLeft" activeCell="H27" sqref="H27"/>
    </sheetView>
  </sheetViews>
  <sheetFormatPr defaultRowHeight="16.5"/>
  <cols>
    <col min="1" max="1" width="11.21875" style="58" customWidth="1"/>
    <col min="2" max="2" width="14.44140625" style="58" customWidth="1"/>
    <col min="3" max="3" width="7" style="58" customWidth="1"/>
    <col min="4" max="4" width="3.77734375" style="58" customWidth="1"/>
    <col min="5" max="5" width="12.77734375" style="58" customWidth="1"/>
    <col min="6" max="6" width="10.77734375" style="58" customWidth="1"/>
    <col min="7" max="7" width="12.109375" style="58" customWidth="1"/>
    <col min="8" max="8" width="6.6640625" style="58" bestFit="1" customWidth="1"/>
    <col min="9" max="9" width="11.77734375" style="58" customWidth="1"/>
    <col min="10" max="10" width="9.33203125" style="58" bestFit="1" customWidth="1"/>
    <col min="11" max="11" width="12.77734375" style="58" customWidth="1"/>
    <col min="12" max="12" width="6.33203125" style="58" customWidth="1"/>
    <col min="13" max="13" width="8.88671875" style="58"/>
    <col min="14" max="14" width="21.109375" style="58" customWidth="1"/>
    <col min="15" max="16384" width="8.88671875" style="58"/>
  </cols>
  <sheetData>
    <row r="1" spans="1:14" s="54" customFormat="1" ht="60" customHeight="1">
      <c r="A1" s="563" t="s">
        <v>504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</row>
    <row r="2" spans="1:14" s="54" customFormat="1" ht="35.1" customHeight="1" thickBot="1">
      <c r="A2" s="60" t="s">
        <v>550</v>
      </c>
      <c r="B2" s="572" t="str">
        <f>'1. 갑지'!A6</f>
        <v>안산장상 공공주택지구 조성공사(AUC구간) GIS공공측량 용역</v>
      </c>
      <c r="C2" s="572"/>
      <c r="D2" s="572"/>
      <c r="E2" s="572"/>
      <c r="F2" s="572"/>
      <c r="G2" s="572"/>
      <c r="H2" s="572"/>
      <c r="I2" s="572"/>
      <c r="J2" s="59"/>
      <c r="K2" s="59"/>
      <c r="L2" s="59"/>
    </row>
    <row r="3" spans="1:14" s="54" customFormat="1" ht="30" customHeight="1">
      <c r="A3" s="573" t="s">
        <v>213</v>
      </c>
      <c r="B3" s="565"/>
      <c r="C3" s="564" t="s">
        <v>191</v>
      </c>
      <c r="D3" s="565"/>
      <c r="E3" s="568" t="s">
        <v>240</v>
      </c>
      <c r="F3" s="570" t="s">
        <v>214</v>
      </c>
      <c r="G3" s="571"/>
      <c r="H3" s="570" t="s">
        <v>215</v>
      </c>
      <c r="I3" s="571"/>
      <c r="J3" s="570" t="s">
        <v>216</v>
      </c>
      <c r="K3" s="571"/>
      <c r="L3" s="561" t="s">
        <v>199</v>
      </c>
    </row>
    <row r="4" spans="1:14" s="55" customFormat="1" ht="30" customHeight="1" thickBot="1">
      <c r="A4" s="574"/>
      <c r="B4" s="567"/>
      <c r="C4" s="566"/>
      <c r="D4" s="567"/>
      <c r="E4" s="569"/>
      <c r="F4" s="422" t="s">
        <v>217</v>
      </c>
      <c r="G4" s="423" t="s">
        <v>218</v>
      </c>
      <c r="H4" s="422" t="s">
        <v>217</v>
      </c>
      <c r="I4" s="424" t="s">
        <v>218</v>
      </c>
      <c r="J4" s="425" t="s">
        <v>217</v>
      </c>
      <c r="K4" s="424" t="s">
        <v>218</v>
      </c>
      <c r="L4" s="562"/>
    </row>
    <row r="5" spans="1:14" s="55" customFormat="1" ht="32.1" customHeight="1" thickTop="1">
      <c r="A5" s="551" t="s">
        <v>219</v>
      </c>
      <c r="B5" s="552"/>
      <c r="C5" s="387">
        <v>1</v>
      </c>
      <c r="D5" s="92" t="s">
        <v>556</v>
      </c>
      <c r="E5" s="81"/>
      <c r="F5" s="82"/>
      <c r="G5" s="83">
        <f>SUM(G6)</f>
        <v>0</v>
      </c>
      <c r="H5" s="82"/>
      <c r="I5" s="83">
        <f>SUM(I6)</f>
        <v>0</v>
      </c>
      <c r="J5" s="82"/>
      <c r="K5" s="83">
        <f>SUM(K6)</f>
        <v>0</v>
      </c>
      <c r="L5" s="84"/>
    </row>
    <row r="6" spans="1:14" s="56" customFormat="1" ht="32.1" customHeight="1">
      <c r="A6" s="547" t="s">
        <v>220</v>
      </c>
      <c r="B6" s="548"/>
      <c r="C6" s="85">
        <f>총괄4급</f>
        <v>3</v>
      </c>
      <c r="D6" s="86" t="s">
        <v>221</v>
      </c>
      <c r="E6" s="87"/>
      <c r="F6" s="88"/>
      <c r="G6" s="89"/>
      <c r="H6" s="88"/>
      <c r="I6" s="89"/>
      <c r="J6" s="88"/>
      <c r="K6" s="89"/>
      <c r="L6" s="90"/>
      <c r="N6" s="57"/>
    </row>
    <row r="7" spans="1:14" ht="32.1" customHeight="1">
      <c r="A7" s="549" t="s">
        <v>222</v>
      </c>
      <c r="B7" s="550"/>
      <c r="C7" s="387">
        <v>1</v>
      </c>
      <c r="D7" s="92" t="s">
        <v>556</v>
      </c>
      <c r="E7" s="81"/>
      <c r="F7" s="94"/>
      <c r="G7" s="83">
        <f>G8+G9+G11+G12+G13+G14+G15</f>
        <v>0</v>
      </c>
      <c r="H7" s="94"/>
      <c r="I7" s="83">
        <f>I8+I9+I11+I12+I13+I14+I15</f>
        <v>0</v>
      </c>
      <c r="J7" s="94"/>
      <c r="K7" s="83">
        <f>K8+K9+K11+K12+K13+K14+K15</f>
        <v>0</v>
      </c>
      <c r="L7" s="95"/>
    </row>
    <row r="8" spans="1:14" s="56" customFormat="1" ht="32.1" customHeight="1">
      <c r="A8" s="547" t="s">
        <v>223</v>
      </c>
      <c r="B8" s="548"/>
      <c r="C8" s="96">
        <f>'9. GIS수량입력'!$B$11</f>
        <v>0.161</v>
      </c>
      <c r="D8" s="86" t="s">
        <v>224</v>
      </c>
      <c r="E8" s="87"/>
      <c r="F8" s="88"/>
      <c r="G8" s="89"/>
      <c r="H8" s="88"/>
      <c r="I8" s="89"/>
      <c r="J8" s="88"/>
      <c r="K8" s="89"/>
      <c r="L8" s="90"/>
      <c r="N8" s="65"/>
    </row>
    <row r="9" spans="1:14" ht="32.1" customHeight="1">
      <c r="A9" s="547" t="s">
        <v>512</v>
      </c>
      <c r="B9" s="548"/>
      <c r="C9" s="96">
        <f>'9. GIS수량입력'!B12</f>
        <v>1.1179999999999999</v>
      </c>
      <c r="D9" s="86" t="s">
        <v>225</v>
      </c>
      <c r="E9" s="87"/>
      <c r="F9" s="88"/>
      <c r="G9" s="89"/>
      <c r="H9" s="88"/>
      <c r="I9" s="89"/>
      <c r="J9" s="88"/>
      <c r="K9" s="89"/>
      <c r="L9" s="97"/>
    </row>
    <row r="10" spans="1:14" ht="32.1" hidden="1" customHeight="1">
      <c r="A10" s="547" t="s">
        <v>513</v>
      </c>
      <c r="B10" s="548"/>
      <c r="C10" s="96">
        <f>'9. GIS수량입력'!B15</f>
        <v>0.79500000000000004</v>
      </c>
      <c r="D10" s="86" t="s">
        <v>225</v>
      </c>
      <c r="E10" s="87"/>
      <c r="F10" s="88"/>
      <c r="G10" s="89"/>
      <c r="H10" s="88"/>
      <c r="I10" s="89"/>
      <c r="J10" s="88"/>
      <c r="K10" s="89"/>
      <c r="L10" s="90"/>
    </row>
    <row r="11" spans="1:14" ht="32.1" customHeight="1">
      <c r="A11" s="547" t="s">
        <v>718</v>
      </c>
      <c r="B11" s="548"/>
      <c r="C11" s="96">
        <f>SUM('9. GIS수량입력'!B16:B20)</f>
        <v>0.74399999999999999</v>
      </c>
      <c r="D11" s="86" t="s">
        <v>225</v>
      </c>
      <c r="E11" s="87"/>
      <c r="F11" s="88"/>
      <c r="G11" s="89"/>
      <c r="H11" s="88"/>
      <c r="I11" s="89"/>
      <c r="J11" s="88"/>
      <c r="K11" s="89"/>
      <c r="L11" s="90"/>
    </row>
    <row r="12" spans="1:14" ht="32.1" customHeight="1">
      <c r="A12" s="547" t="s">
        <v>719</v>
      </c>
      <c r="B12" s="548"/>
      <c r="C12" s="96">
        <f>'9. GIS수량입력'!B21</f>
        <v>5.0999999999999997E-2</v>
      </c>
      <c r="D12" s="86" t="s">
        <v>225</v>
      </c>
      <c r="E12" s="87"/>
      <c r="F12" s="88"/>
      <c r="G12" s="89"/>
      <c r="H12" s="88"/>
      <c r="I12" s="89"/>
      <c r="J12" s="88"/>
      <c r="K12" s="89"/>
      <c r="L12" s="90"/>
    </row>
    <row r="13" spans="1:14" ht="32.1" customHeight="1">
      <c r="A13" s="547" t="s">
        <v>720</v>
      </c>
      <c r="B13" s="548"/>
      <c r="C13" s="96">
        <f>'9. GIS수량입력'!B22</f>
        <v>2.2080000000000002</v>
      </c>
      <c r="D13" s="86" t="s">
        <v>225</v>
      </c>
      <c r="E13" s="87"/>
      <c r="F13" s="88"/>
      <c r="G13" s="89"/>
      <c r="H13" s="88"/>
      <c r="I13" s="89"/>
      <c r="J13" s="88"/>
      <c r="K13" s="89"/>
      <c r="L13" s="90"/>
    </row>
    <row r="14" spans="1:14" ht="32.1" customHeight="1">
      <c r="A14" s="547" t="s">
        <v>722</v>
      </c>
      <c r="B14" s="548"/>
      <c r="C14" s="96">
        <f>'9. GIS수량입력'!$B$12+'9. GIS수량입력'!$B$15+'9. GIS수량입력'!$B$22</f>
        <v>4.1210000000000004</v>
      </c>
      <c r="D14" s="86" t="s">
        <v>225</v>
      </c>
      <c r="E14" s="87"/>
      <c r="F14" s="88"/>
      <c r="G14" s="89"/>
      <c r="H14" s="88"/>
      <c r="I14" s="89"/>
      <c r="J14" s="88"/>
      <c r="K14" s="89"/>
      <c r="L14" s="90"/>
    </row>
    <row r="15" spans="1:14" ht="32.1" customHeight="1">
      <c r="A15" s="547" t="s">
        <v>721</v>
      </c>
      <c r="B15" s="548"/>
      <c r="C15" s="96">
        <f>'9. GIS수량입력'!$B$12+'9. GIS수량입력'!$B$15+'9. GIS수량입력'!$B$22</f>
        <v>4.1210000000000004</v>
      </c>
      <c r="D15" s="86" t="s">
        <v>225</v>
      </c>
      <c r="E15" s="87"/>
      <c r="F15" s="88"/>
      <c r="G15" s="89"/>
      <c r="H15" s="88"/>
      <c r="I15" s="89"/>
      <c r="J15" s="88"/>
      <c r="K15" s="89"/>
      <c r="L15" s="90"/>
    </row>
    <row r="16" spans="1:14" ht="32.1" customHeight="1">
      <c r="A16" s="549" t="s">
        <v>723</v>
      </c>
      <c r="B16" s="550"/>
      <c r="C16" s="387">
        <v>1</v>
      </c>
      <c r="D16" s="92" t="s">
        <v>556</v>
      </c>
      <c r="E16" s="81"/>
      <c r="F16" s="94"/>
      <c r="G16" s="83">
        <f>G17+G19+G20+G21</f>
        <v>0</v>
      </c>
      <c r="H16" s="94"/>
      <c r="I16" s="83">
        <f>I17+I19+I20+I21</f>
        <v>0</v>
      </c>
      <c r="J16" s="94"/>
      <c r="K16" s="83">
        <f>K17+K19+K20+K21</f>
        <v>0</v>
      </c>
      <c r="L16" s="95"/>
    </row>
    <row r="17" spans="1:14" s="56" customFormat="1" ht="32.1" customHeight="1">
      <c r="A17" s="547" t="s">
        <v>779</v>
      </c>
      <c r="B17" s="548"/>
      <c r="C17" s="96">
        <f>'9. GIS수량입력'!$B$11</f>
        <v>0.161</v>
      </c>
      <c r="D17" s="86" t="s">
        <v>224</v>
      </c>
      <c r="E17" s="87"/>
      <c r="F17" s="88"/>
      <c r="G17" s="89"/>
      <c r="H17" s="88"/>
      <c r="I17" s="89"/>
      <c r="J17" s="88"/>
      <c r="K17" s="89"/>
      <c r="L17" s="90"/>
      <c r="N17" s="72"/>
    </row>
    <row r="18" spans="1:14" ht="32.1" hidden="1" customHeight="1">
      <c r="A18" s="547" t="s">
        <v>487</v>
      </c>
      <c r="B18" s="548"/>
      <c r="C18" s="96">
        <f>'9. GIS수량입력'!$B$11</f>
        <v>0.161</v>
      </c>
      <c r="D18" s="86" t="s">
        <v>225</v>
      </c>
      <c r="E18" s="87"/>
      <c r="F18" s="88"/>
      <c r="G18" s="89"/>
      <c r="H18" s="88"/>
      <c r="I18" s="89"/>
      <c r="J18" s="88"/>
      <c r="K18" s="89"/>
      <c r="L18" s="90"/>
    </row>
    <row r="19" spans="1:14" ht="32.1" customHeight="1">
      <c r="A19" s="547" t="s">
        <v>780</v>
      </c>
      <c r="B19" s="548"/>
      <c r="C19" s="96">
        <f>'9. GIS수량입력'!$B$11</f>
        <v>0.161</v>
      </c>
      <c r="D19" s="86" t="s">
        <v>224</v>
      </c>
      <c r="E19" s="87"/>
      <c r="F19" s="88"/>
      <c r="G19" s="89"/>
      <c r="H19" s="88"/>
      <c r="I19" s="89"/>
      <c r="J19" s="88"/>
      <c r="K19" s="89"/>
      <c r="L19" s="90"/>
    </row>
    <row r="20" spans="1:14" ht="32.1" customHeight="1">
      <c r="A20" s="547" t="s">
        <v>781</v>
      </c>
      <c r="B20" s="548"/>
      <c r="C20" s="96">
        <f>'9. GIS수량입력'!$B$11</f>
        <v>0.161</v>
      </c>
      <c r="D20" s="86" t="s">
        <v>224</v>
      </c>
      <c r="E20" s="87"/>
      <c r="F20" s="88"/>
      <c r="G20" s="89"/>
      <c r="H20" s="88"/>
      <c r="I20" s="89"/>
      <c r="J20" s="88"/>
      <c r="K20" s="89"/>
      <c r="L20" s="90"/>
    </row>
    <row r="21" spans="1:14" ht="32.1" customHeight="1">
      <c r="A21" s="547" t="s">
        <v>782</v>
      </c>
      <c r="B21" s="548"/>
      <c r="C21" s="96">
        <f>'9. GIS수량입력'!$B$11</f>
        <v>0.161</v>
      </c>
      <c r="D21" s="86" t="s">
        <v>224</v>
      </c>
      <c r="E21" s="87"/>
      <c r="F21" s="88"/>
      <c r="G21" s="89"/>
      <c r="H21" s="88"/>
      <c r="I21" s="89"/>
      <c r="J21" s="88"/>
      <c r="K21" s="89"/>
      <c r="L21" s="90"/>
    </row>
    <row r="22" spans="1:14" ht="32.1" customHeight="1">
      <c r="A22" s="549" t="s">
        <v>784</v>
      </c>
      <c r="B22" s="550"/>
      <c r="C22" s="91">
        <f>C8</f>
        <v>0.161</v>
      </c>
      <c r="D22" s="92" t="str">
        <f>D21</f>
        <v>㎢</v>
      </c>
      <c r="E22" s="93"/>
      <c r="F22" s="94"/>
      <c r="G22" s="83"/>
      <c r="H22" s="94"/>
      <c r="I22" s="83"/>
      <c r="J22" s="94"/>
      <c r="K22" s="83"/>
      <c r="L22" s="95"/>
    </row>
    <row r="23" spans="1:14" ht="32.1" customHeight="1">
      <c r="A23" s="575" t="s">
        <v>226</v>
      </c>
      <c r="B23" s="576"/>
      <c r="C23" s="416"/>
      <c r="D23" s="417"/>
      <c r="E23" s="418">
        <v>17407627</v>
      </c>
      <c r="F23" s="419"/>
      <c r="G23" s="420">
        <f>ROUND(SUM(G5+G7+G16+G22),0)</f>
        <v>0</v>
      </c>
      <c r="H23" s="419"/>
      <c r="I23" s="420">
        <f>ROUND(SUM(I5+I7+I16+I22),0)</f>
        <v>0</v>
      </c>
      <c r="J23" s="419"/>
      <c r="K23" s="420">
        <f>ROUND(SUM(K5+K7+K16+K22),0)</f>
        <v>0</v>
      </c>
      <c r="L23" s="421"/>
    </row>
    <row r="24" spans="1:14" ht="32.1" customHeight="1">
      <c r="A24" s="545" t="s">
        <v>786</v>
      </c>
      <c r="B24" s="546"/>
      <c r="C24" s="98">
        <v>1</v>
      </c>
      <c r="D24" s="99" t="s">
        <v>556</v>
      </c>
      <c r="E24" s="100"/>
      <c r="F24" s="101"/>
      <c r="G24" s="102"/>
      <c r="H24" s="101"/>
      <c r="I24" s="102"/>
      <c r="J24" s="101"/>
      <c r="K24" s="102"/>
      <c r="L24" s="103"/>
    </row>
    <row r="25" spans="1:14" ht="32.1" customHeight="1">
      <c r="A25" s="545" t="s">
        <v>787</v>
      </c>
      <c r="B25" s="546"/>
      <c r="C25" s="98">
        <v>1</v>
      </c>
      <c r="D25" s="99" t="s">
        <v>556</v>
      </c>
      <c r="E25" s="100"/>
      <c r="F25" s="101"/>
      <c r="G25" s="102"/>
      <c r="H25" s="101"/>
      <c r="I25" s="102"/>
      <c r="J25" s="101"/>
      <c r="K25" s="102"/>
      <c r="L25" s="103"/>
    </row>
    <row r="26" spans="1:14" ht="32.1" customHeight="1">
      <c r="A26" s="557" t="s">
        <v>835</v>
      </c>
      <c r="B26" s="558"/>
      <c r="C26" s="506"/>
      <c r="D26" s="507"/>
      <c r="E26" s="508">
        <v>42050000</v>
      </c>
      <c r="F26" s="509"/>
      <c r="G26" s="510"/>
      <c r="H26" s="511"/>
      <c r="I26" s="510"/>
      <c r="J26" s="511"/>
      <c r="K26" s="510"/>
      <c r="L26" s="512"/>
    </row>
    <row r="27" spans="1:14" ht="32.1" customHeight="1">
      <c r="A27" s="557" t="s">
        <v>836</v>
      </c>
      <c r="B27" s="558"/>
      <c r="C27" s="513">
        <v>1</v>
      </c>
      <c r="D27" s="514" t="s">
        <v>556</v>
      </c>
      <c r="E27" s="508">
        <v>0</v>
      </c>
      <c r="F27" s="509"/>
      <c r="G27" s="510"/>
      <c r="H27" s="511"/>
      <c r="I27" s="510"/>
      <c r="J27" s="511"/>
      <c r="K27" s="510"/>
      <c r="L27" s="512"/>
    </row>
    <row r="28" spans="1:14" ht="32.1" customHeight="1">
      <c r="A28" s="555" t="s">
        <v>837</v>
      </c>
      <c r="B28" s="556"/>
      <c r="C28" s="500">
        <v>1</v>
      </c>
      <c r="D28" s="501" t="s">
        <v>556</v>
      </c>
      <c r="E28" s="502">
        <v>0</v>
      </c>
      <c r="F28" s="503"/>
      <c r="G28" s="504"/>
      <c r="H28" s="503"/>
      <c r="I28" s="504"/>
      <c r="J28" s="503"/>
      <c r="K28" s="504"/>
      <c r="L28" s="505"/>
    </row>
    <row r="29" spans="1:14" ht="32.1" customHeight="1" thickBot="1">
      <c r="A29" s="559" t="s">
        <v>581</v>
      </c>
      <c r="B29" s="560"/>
      <c r="C29" s="493"/>
      <c r="D29" s="494"/>
      <c r="E29" s="495">
        <v>46630000</v>
      </c>
      <c r="F29" s="496"/>
      <c r="G29" s="497"/>
      <c r="H29" s="498"/>
      <c r="I29" s="497"/>
      <c r="J29" s="498"/>
      <c r="K29" s="497"/>
      <c r="L29" s="499"/>
    </row>
    <row r="30" spans="1:14" ht="15" customHeight="1" thickBot="1">
      <c r="A30" s="553"/>
      <c r="B30" s="554"/>
      <c r="C30" s="61"/>
      <c r="D30" s="62"/>
      <c r="E30" s="63"/>
      <c r="F30" s="63"/>
      <c r="G30" s="63"/>
      <c r="H30" s="63"/>
      <c r="I30" s="63"/>
      <c r="J30" s="63"/>
      <c r="K30" s="63"/>
      <c r="L30" s="64"/>
    </row>
    <row r="31" spans="1:14" ht="50.1" customHeight="1"/>
    <row r="32" spans="1:14" ht="50.1" customHeight="1">
      <c r="E32" s="66"/>
    </row>
    <row r="33" ht="50.1" customHeight="1"/>
    <row r="34" ht="50.1" customHeight="1"/>
    <row r="35" ht="50.1" customHeight="1"/>
    <row r="36" ht="50.1" customHeight="1"/>
    <row r="37" ht="50.1" customHeight="1"/>
    <row r="38" ht="50.1" customHeight="1"/>
    <row r="39" ht="50.1" customHeight="1"/>
    <row r="40" ht="50.1" customHeight="1"/>
    <row r="41" ht="50.1" customHeight="1"/>
  </sheetData>
  <mergeCells count="35">
    <mergeCell ref="A12:B12"/>
    <mergeCell ref="A14:B14"/>
    <mergeCell ref="A15:B15"/>
    <mergeCell ref="A21:B21"/>
    <mergeCell ref="A23:B23"/>
    <mergeCell ref="L3:L4"/>
    <mergeCell ref="A1:L1"/>
    <mergeCell ref="C3:D4"/>
    <mergeCell ref="E3:E4"/>
    <mergeCell ref="F3:G3"/>
    <mergeCell ref="H3:I3"/>
    <mergeCell ref="B2:I2"/>
    <mergeCell ref="A3:B4"/>
    <mergeCell ref="J3:K3"/>
    <mergeCell ref="A30:B30"/>
    <mergeCell ref="A28:B28"/>
    <mergeCell ref="A26:B26"/>
    <mergeCell ref="A29:B29"/>
    <mergeCell ref="A27:B27"/>
    <mergeCell ref="A25:B25"/>
    <mergeCell ref="A18:B18"/>
    <mergeCell ref="A17:B17"/>
    <mergeCell ref="A16:B16"/>
    <mergeCell ref="A5:B5"/>
    <mergeCell ref="A10:B10"/>
    <mergeCell ref="A9:B9"/>
    <mergeCell ref="A8:B8"/>
    <mergeCell ref="A6:B6"/>
    <mergeCell ref="A7:B7"/>
    <mergeCell ref="A11:B11"/>
    <mergeCell ref="A13:B13"/>
    <mergeCell ref="A19:B19"/>
    <mergeCell ref="A20:B20"/>
    <mergeCell ref="A22:B22"/>
    <mergeCell ref="A24:B24"/>
  </mergeCells>
  <phoneticPr fontId="2" type="noConversion"/>
  <pageMargins left="0.25" right="0.25" top="0.75" bottom="0.75" header="0.3" footer="0.3"/>
  <pageSetup paperSize="9" scale="72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86"/>
  <sheetViews>
    <sheetView view="pageBreakPreview" topLeftCell="A159" zoomScale="85" zoomScaleNormal="85" zoomScaleSheetLayoutView="85" workbookViewId="0">
      <selection activeCell="G174" sqref="G173:G174"/>
    </sheetView>
  </sheetViews>
  <sheetFormatPr defaultRowHeight="18" customHeight="1"/>
  <cols>
    <col min="1" max="1" width="17.5546875" style="297" bestFit="1" customWidth="1"/>
    <col min="2" max="2" width="7.21875" style="356" customWidth="1"/>
    <col min="3" max="3" width="5.5546875" style="297" customWidth="1"/>
    <col min="4" max="4" width="9.5546875" style="357" customWidth="1"/>
    <col min="5" max="5" width="11.77734375" style="297" customWidth="1"/>
    <col min="6" max="6" width="8.77734375" style="297" customWidth="1"/>
    <col min="7" max="7" width="10.77734375" style="297" customWidth="1"/>
    <col min="8" max="8" width="8.77734375" style="357" customWidth="1"/>
    <col min="9" max="9" width="11.77734375" style="297" customWidth="1"/>
    <col min="10" max="10" width="12.77734375" style="297" customWidth="1"/>
    <col min="11" max="16384" width="8.88671875" style="297"/>
  </cols>
  <sheetData>
    <row r="1" spans="1:10" ht="60" customHeight="1">
      <c r="A1" s="583" t="s">
        <v>580</v>
      </c>
      <c r="B1" s="584"/>
      <c r="C1" s="584"/>
      <c r="D1" s="584"/>
      <c r="E1" s="584"/>
      <c r="F1" s="584"/>
      <c r="G1" s="584"/>
      <c r="H1" s="584"/>
      <c r="I1" s="584"/>
      <c r="J1" s="584"/>
    </row>
    <row r="2" spans="1:10" ht="20.100000000000001" customHeight="1">
      <c r="A2" s="298" t="s">
        <v>227</v>
      </c>
      <c r="B2" s="299" t="s">
        <v>776</v>
      </c>
      <c r="C2" s="300"/>
      <c r="D2" s="301"/>
      <c r="E2" s="302"/>
      <c r="F2" s="300"/>
      <c r="G2" s="300"/>
      <c r="H2" s="301"/>
      <c r="I2" s="300"/>
      <c r="J2" s="300"/>
    </row>
    <row r="3" spans="1:10" ht="20.100000000000001" customHeight="1">
      <c r="A3" s="303" t="s">
        <v>228</v>
      </c>
      <c r="B3" s="304" t="s">
        <v>244</v>
      </c>
      <c r="C3" s="305"/>
      <c r="D3" s="306"/>
      <c r="E3" s="307" t="s">
        <v>454</v>
      </c>
      <c r="F3" s="305"/>
      <c r="G3" s="307" t="s">
        <v>455</v>
      </c>
      <c r="H3" s="308"/>
      <c r="I3" s="307" t="s">
        <v>456</v>
      </c>
      <c r="J3" s="306"/>
    </row>
    <row r="4" spans="1:10" ht="20.100000000000001" customHeight="1">
      <c r="A4" s="303" t="s">
        <v>229</v>
      </c>
      <c r="B4" s="304" t="s">
        <v>245</v>
      </c>
      <c r="C4" s="305"/>
      <c r="D4" s="306"/>
      <c r="E4" s="307">
        <f>SUM(E14:E21)</f>
        <v>207993</v>
      </c>
      <c r="F4" s="305"/>
      <c r="G4" s="307">
        <f>SUM(G14:G21)</f>
        <v>8000</v>
      </c>
      <c r="H4" s="306"/>
      <c r="I4" s="307">
        <f>SUM(I14:I21)</f>
        <v>20676</v>
      </c>
      <c r="J4" s="306"/>
    </row>
    <row r="5" spans="1:10" s="310" customFormat="1" ht="20.100000000000001" customHeight="1">
      <c r="A5" s="585" t="s">
        <v>450</v>
      </c>
      <c r="B5" s="579" t="s">
        <v>451</v>
      </c>
      <c r="C5" s="581" t="s">
        <v>452</v>
      </c>
      <c r="D5" s="309" t="s">
        <v>196</v>
      </c>
      <c r="E5" s="309"/>
      <c r="F5" s="309" t="s">
        <v>193</v>
      </c>
      <c r="G5" s="309"/>
      <c r="H5" s="581" t="s">
        <v>197</v>
      </c>
      <c r="I5" s="581"/>
      <c r="J5" s="587" t="s">
        <v>444</v>
      </c>
    </row>
    <row r="6" spans="1:10" s="310" customFormat="1" ht="20.100000000000001" customHeight="1">
      <c r="A6" s="586"/>
      <c r="B6" s="580"/>
      <c r="C6" s="582"/>
      <c r="D6" s="311" t="s">
        <v>453</v>
      </c>
      <c r="E6" s="312" t="s">
        <v>42</v>
      </c>
      <c r="F6" s="311" t="s">
        <v>453</v>
      </c>
      <c r="G6" s="312" t="s">
        <v>42</v>
      </c>
      <c r="H6" s="311" t="s">
        <v>453</v>
      </c>
      <c r="I6" s="312" t="s">
        <v>42</v>
      </c>
      <c r="J6" s="588"/>
    </row>
    <row r="7" spans="1:10" s="310" customFormat="1" ht="20.100000000000001" customHeight="1">
      <c r="A7" s="313" t="s">
        <v>1</v>
      </c>
      <c r="B7" s="314"/>
      <c r="C7" s="315"/>
      <c r="D7" s="311"/>
      <c r="E7" s="312"/>
      <c r="F7" s="311"/>
      <c r="G7" s="312"/>
      <c r="H7" s="311"/>
      <c r="I7" s="312"/>
      <c r="J7" s="316"/>
    </row>
    <row r="8" spans="1:10" s="310" customFormat="1" ht="20.100000000000001" customHeight="1">
      <c r="A8" s="313" t="s">
        <v>685</v>
      </c>
      <c r="B8" s="314">
        <f>'5. GIS산출근거'!C29</f>
        <v>0.37</v>
      </c>
      <c r="C8" s="312" t="s">
        <v>238</v>
      </c>
      <c r="D8" s="311">
        <f>'8. GIS기초자료'!D5</f>
        <v>289265</v>
      </c>
      <c r="E8" s="312">
        <f>TRUNC(B8*D8)</f>
        <v>107028</v>
      </c>
      <c r="F8" s="311"/>
      <c r="G8" s="312"/>
      <c r="H8" s="311"/>
      <c r="I8" s="312"/>
      <c r="J8" s="316"/>
    </row>
    <row r="9" spans="1:10" s="310" customFormat="1" ht="20.100000000000001" customHeight="1">
      <c r="A9" s="313" t="s">
        <v>686</v>
      </c>
      <c r="B9" s="314">
        <f>'5. GIS산출근거'!D29</f>
        <v>0.42</v>
      </c>
      <c r="C9" s="312" t="s">
        <v>238</v>
      </c>
      <c r="D9" s="311">
        <f>'8. GIS기초자료'!D6</f>
        <v>251596</v>
      </c>
      <c r="E9" s="312">
        <f>TRUNC(B9*D9)</f>
        <v>105670</v>
      </c>
      <c r="F9" s="311"/>
      <c r="G9" s="312"/>
      <c r="H9" s="311"/>
      <c r="I9" s="312"/>
      <c r="J9" s="317"/>
    </row>
    <row r="10" spans="1:10" s="310" customFormat="1" ht="20.100000000000001" customHeight="1">
      <c r="A10" s="313" t="s">
        <v>687</v>
      </c>
      <c r="B10" s="314">
        <f>'5. GIS산출근거'!E29</f>
        <v>0.44</v>
      </c>
      <c r="C10" s="312" t="s">
        <v>238</v>
      </c>
      <c r="D10" s="311">
        <f>'8. GIS기초자료'!D7</f>
        <v>215609</v>
      </c>
      <c r="E10" s="312">
        <f>TRUNC(B10*D10)</f>
        <v>94867</v>
      </c>
      <c r="F10" s="311"/>
      <c r="G10" s="312"/>
      <c r="H10" s="311"/>
      <c r="I10" s="312"/>
      <c r="J10" s="317"/>
    </row>
    <row r="11" spans="1:10" s="310" customFormat="1" ht="20.100000000000001" customHeight="1">
      <c r="A11" s="313" t="s">
        <v>788</v>
      </c>
      <c r="B11" s="314">
        <f>'5. GIS산출근거'!F29</f>
        <v>0.48</v>
      </c>
      <c r="C11" s="312" t="s">
        <v>238</v>
      </c>
      <c r="D11" s="311">
        <f>'8. GIS기초자료'!D10</f>
        <v>200786</v>
      </c>
      <c r="E11" s="312">
        <f>TRUNC(B11*D11)</f>
        <v>96377</v>
      </c>
      <c r="F11" s="311"/>
      <c r="G11" s="312"/>
      <c r="H11" s="311"/>
      <c r="I11" s="312"/>
      <c r="J11" s="317"/>
    </row>
    <row r="12" spans="1:10" s="310" customFormat="1" ht="20.100000000000001" customHeight="1">
      <c r="A12" s="313" t="s">
        <v>692</v>
      </c>
      <c r="B12" s="314">
        <f>'5. GIS산출근거'!G29</f>
        <v>7.0000000000000007E-2</v>
      </c>
      <c r="C12" s="312" t="s">
        <v>238</v>
      </c>
      <c r="D12" s="311">
        <f>'8. GIS기초자료'!D14</f>
        <v>172068</v>
      </c>
      <c r="E12" s="312">
        <f>TRUNC(B12*D12)</f>
        <v>12044</v>
      </c>
      <c r="F12" s="311"/>
      <c r="G12" s="312"/>
      <c r="H12" s="311"/>
      <c r="I12" s="312"/>
      <c r="J12" s="317"/>
    </row>
    <row r="13" spans="1:10" s="310" customFormat="1" ht="20.100000000000001" customHeight="1">
      <c r="A13" s="313" t="s">
        <v>840</v>
      </c>
      <c r="B13" s="516"/>
      <c r="C13" s="312"/>
      <c r="D13" s="311"/>
      <c r="E13" s="312">
        <f>SUM(E8:E12)</f>
        <v>415986</v>
      </c>
      <c r="F13" s="311"/>
      <c r="G13" s="312">
        <f>SUM(G8:G12)</f>
        <v>0</v>
      </c>
      <c r="H13" s="311"/>
      <c r="I13" s="312">
        <f>SUM(I8:I12)</f>
        <v>0</v>
      </c>
      <c r="J13" s="515"/>
    </row>
    <row r="14" spans="1:10" s="310" customFormat="1" ht="20.100000000000001" customHeight="1">
      <c r="A14" s="518" t="s">
        <v>841</v>
      </c>
      <c r="B14" s="517">
        <v>0.5</v>
      </c>
      <c r="C14" s="312" t="s">
        <v>844</v>
      </c>
      <c r="D14" s="311"/>
      <c r="E14" s="312">
        <f>E13*$B$14</f>
        <v>207993</v>
      </c>
      <c r="F14" s="311"/>
      <c r="G14" s="312">
        <f>G13*$B$14</f>
        <v>0</v>
      </c>
      <c r="H14" s="311"/>
      <c r="I14" s="312">
        <f>I13*$B$14</f>
        <v>0</v>
      </c>
      <c r="J14" s="519"/>
    </row>
    <row r="15" spans="1:10" s="310" customFormat="1" ht="20.100000000000001" customHeight="1">
      <c r="A15" s="592" t="s">
        <v>842</v>
      </c>
      <c r="B15" s="593"/>
      <c r="C15" s="593"/>
      <c r="D15" s="593"/>
      <c r="E15" s="593"/>
      <c r="F15" s="593"/>
      <c r="G15" s="593"/>
      <c r="H15" s="593"/>
      <c r="I15" s="593"/>
      <c r="J15" s="594"/>
    </row>
    <row r="16" spans="1:10" s="310" customFormat="1" ht="20.100000000000001" customHeight="1">
      <c r="A16" s="589" t="s">
        <v>843</v>
      </c>
      <c r="B16" s="590"/>
      <c r="C16" s="590"/>
      <c r="D16" s="590"/>
      <c r="E16" s="590"/>
      <c r="F16" s="590"/>
      <c r="G16" s="590"/>
      <c r="H16" s="590"/>
      <c r="I16" s="590"/>
      <c r="J16" s="591"/>
    </row>
    <row r="17" spans="1:10" s="310" customFormat="1" ht="20.100000000000001" customHeight="1">
      <c r="A17" s="313" t="s">
        <v>691</v>
      </c>
      <c r="B17" s="314"/>
      <c r="C17" s="315"/>
      <c r="D17" s="311"/>
      <c r="E17" s="312"/>
      <c r="F17" s="311"/>
      <c r="G17" s="312"/>
      <c r="H17" s="311"/>
      <c r="I17" s="312"/>
      <c r="J17" s="317"/>
    </row>
    <row r="18" spans="1:10" s="310" customFormat="1" ht="20.100000000000001" customHeight="1">
      <c r="A18" s="313" t="s">
        <v>690</v>
      </c>
      <c r="B18" s="318">
        <f>'5. GIS산출근거'!H32</f>
        <v>1</v>
      </c>
      <c r="C18" s="319" t="s">
        <v>250</v>
      </c>
      <c r="D18" s="320"/>
      <c r="E18" s="320"/>
      <c r="F18" s="320">
        <f>'5. GIS산출근거'!H33</f>
        <v>8000</v>
      </c>
      <c r="G18" s="320">
        <f>TRUNC(B18*F18)</f>
        <v>8000</v>
      </c>
      <c r="H18" s="320"/>
      <c r="I18" s="312"/>
      <c r="J18" s="317"/>
    </row>
    <row r="19" spans="1:10" s="310" customFormat="1" ht="20.100000000000001" customHeight="1">
      <c r="A19" s="313" t="s">
        <v>2</v>
      </c>
      <c r="B19" s="314"/>
      <c r="C19" s="312"/>
      <c r="D19" s="321"/>
      <c r="E19" s="312"/>
      <c r="F19" s="311"/>
      <c r="G19" s="312"/>
      <c r="H19" s="311"/>
      <c r="I19" s="312"/>
      <c r="J19" s="322"/>
    </row>
    <row r="20" spans="1:10" s="310" customFormat="1" ht="20.100000000000001" customHeight="1">
      <c r="A20" s="313" t="s">
        <v>683</v>
      </c>
      <c r="B20" s="318">
        <f>B11</f>
        <v>0.48</v>
      </c>
      <c r="C20" s="319" t="s">
        <v>256</v>
      </c>
      <c r="D20" s="311"/>
      <c r="E20" s="312"/>
      <c r="F20" s="311"/>
      <c r="G20" s="312"/>
      <c r="H20" s="311">
        <f>'6. 기계경비'!L18</f>
        <v>43077</v>
      </c>
      <c r="I20" s="312">
        <f t="shared" ref="I20" si="0">TRUNC(B20*H20)</f>
        <v>20676</v>
      </c>
      <c r="J20" s="322"/>
    </row>
    <row r="21" spans="1:10" s="310" customFormat="1" ht="20.100000000000001" customHeight="1" thickBot="1">
      <c r="A21" s="324"/>
      <c r="B21" s="325"/>
      <c r="C21" s="326"/>
      <c r="D21" s="327"/>
      <c r="E21" s="327"/>
      <c r="F21" s="327"/>
      <c r="G21" s="327"/>
      <c r="H21" s="327"/>
      <c r="I21" s="327"/>
      <c r="J21" s="326"/>
    </row>
    <row r="22" spans="1:10" s="310" customFormat="1" ht="20.100000000000001" customHeight="1">
      <c r="A22" s="328"/>
      <c r="B22" s="329"/>
      <c r="C22" s="330"/>
      <c r="D22" s="331"/>
      <c r="E22" s="331"/>
      <c r="F22" s="331"/>
      <c r="G22" s="331"/>
      <c r="H22" s="331"/>
      <c r="I22" s="331"/>
      <c r="J22" s="330"/>
    </row>
    <row r="23" spans="1:10" s="310" customFormat="1" ht="20.100000000000001" customHeight="1">
      <c r="A23" s="332" t="s">
        <v>227</v>
      </c>
      <c r="B23" s="333" t="s">
        <v>251</v>
      </c>
      <c r="C23" s="300"/>
      <c r="D23" s="301"/>
      <c r="E23" s="302"/>
      <c r="F23" s="300"/>
      <c r="G23" s="300"/>
      <c r="H23" s="301"/>
      <c r="I23" s="300"/>
      <c r="J23" s="300"/>
    </row>
    <row r="24" spans="1:10" s="310" customFormat="1" ht="20.100000000000001" customHeight="1">
      <c r="A24" s="334" t="s">
        <v>228</v>
      </c>
      <c r="B24" s="335" t="s">
        <v>252</v>
      </c>
      <c r="C24" s="300"/>
      <c r="D24" s="302"/>
      <c r="E24" s="336" t="s">
        <v>454</v>
      </c>
      <c r="F24" s="300"/>
      <c r="G24" s="336" t="s">
        <v>455</v>
      </c>
      <c r="H24" s="301"/>
      <c r="I24" s="336" t="s">
        <v>456</v>
      </c>
      <c r="J24" s="302"/>
    </row>
    <row r="25" spans="1:10" s="310" customFormat="1" ht="20.100000000000001" customHeight="1">
      <c r="A25" s="334" t="s">
        <v>229</v>
      </c>
      <c r="B25" s="335" t="s">
        <v>253</v>
      </c>
      <c r="C25" s="300"/>
      <c r="D25" s="302"/>
      <c r="E25" s="336">
        <f>SUM(E28:E35)</f>
        <v>130738</v>
      </c>
      <c r="F25" s="300"/>
      <c r="G25" s="336">
        <f>SUM(G28:G35)</f>
        <v>25170</v>
      </c>
      <c r="H25" s="301"/>
      <c r="I25" s="336">
        <f>SUM(I28:I35)</f>
        <v>5959</v>
      </c>
      <c r="J25" s="302"/>
    </row>
    <row r="26" spans="1:10" s="310" customFormat="1" ht="20.100000000000001" customHeight="1">
      <c r="A26" s="585" t="s">
        <v>450</v>
      </c>
      <c r="B26" s="579" t="s">
        <v>451</v>
      </c>
      <c r="C26" s="581" t="s">
        <v>452</v>
      </c>
      <c r="D26" s="309" t="s">
        <v>196</v>
      </c>
      <c r="E26" s="309"/>
      <c r="F26" s="309" t="s">
        <v>193</v>
      </c>
      <c r="G26" s="309"/>
      <c r="H26" s="581" t="s">
        <v>197</v>
      </c>
      <c r="I26" s="581"/>
      <c r="J26" s="587" t="s">
        <v>444</v>
      </c>
    </row>
    <row r="27" spans="1:10" s="310" customFormat="1" ht="20.100000000000001" customHeight="1">
      <c r="A27" s="586"/>
      <c r="B27" s="580"/>
      <c r="C27" s="582"/>
      <c r="D27" s="311" t="s">
        <v>453</v>
      </c>
      <c r="E27" s="312" t="s">
        <v>42</v>
      </c>
      <c r="F27" s="311" t="s">
        <v>453</v>
      </c>
      <c r="G27" s="312" t="s">
        <v>42</v>
      </c>
      <c r="H27" s="311" t="s">
        <v>453</v>
      </c>
      <c r="I27" s="312" t="s">
        <v>42</v>
      </c>
      <c r="J27" s="588"/>
    </row>
    <row r="28" spans="1:10" s="310" customFormat="1" ht="20.100000000000001" customHeight="1">
      <c r="A28" s="313" t="s">
        <v>1</v>
      </c>
      <c r="B28" s="314"/>
      <c r="C28" s="315"/>
      <c r="D28" s="311"/>
      <c r="E28" s="312"/>
      <c r="F28" s="311"/>
      <c r="G28" s="312"/>
      <c r="H28" s="311"/>
      <c r="I28" s="312"/>
      <c r="J28" s="316"/>
    </row>
    <row r="29" spans="1:10" s="310" customFormat="1" ht="20.100000000000001" customHeight="1">
      <c r="A29" s="313" t="s">
        <v>773</v>
      </c>
      <c r="B29" s="323">
        <f>'5. GIS산출근거'!H42</f>
        <v>0.66</v>
      </c>
      <c r="C29" s="319" t="s">
        <v>247</v>
      </c>
      <c r="D29" s="320">
        <f>'8. GIS기초자료'!D13</f>
        <v>198089</v>
      </c>
      <c r="E29" s="320">
        <f>TRUNC(B29*D29)</f>
        <v>130738</v>
      </c>
      <c r="F29" s="320"/>
      <c r="G29" s="320"/>
      <c r="H29" s="320"/>
      <c r="I29" s="337"/>
      <c r="J29" s="317"/>
    </row>
    <row r="30" spans="1:10" s="310" customFormat="1" ht="20.100000000000001" customHeight="1">
      <c r="A30" s="313" t="s">
        <v>0</v>
      </c>
      <c r="B30" s="323"/>
      <c r="C30" s="338"/>
      <c r="D30" s="337"/>
      <c r="E30" s="337"/>
      <c r="F30" s="337"/>
      <c r="G30" s="337"/>
      <c r="H30" s="337"/>
      <c r="I30" s="337"/>
      <c r="J30" s="317"/>
    </row>
    <row r="31" spans="1:10" s="310" customFormat="1" ht="20.100000000000001" customHeight="1">
      <c r="A31" s="313" t="s">
        <v>689</v>
      </c>
      <c r="B31" s="318">
        <f>'5. GIS산출근거'!H46</f>
        <v>0.87</v>
      </c>
      <c r="C31" s="319" t="s">
        <v>254</v>
      </c>
      <c r="D31" s="337"/>
      <c r="E31" s="337"/>
      <c r="F31" s="337">
        <f>'5. GIS산출근거'!H49</f>
        <v>24000</v>
      </c>
      <c r="G31" s="337">
        <f>TRUNC(B31*F31)</f>
        <v>20880</v>
      </c>
      <c r="H31" s="337"/>
      <c r="I31" s="337"/>
      <c r="J31" s="317"/>
    </row>
    <row r="32" spans="1:10" s="310" customFormat="1" ht="20.100000000000001" customHeight="1">
      <c r="A32" s="313" t="s">
        <v>688</v>
      </c>
      <c r="B32" s="323">
        <f>'5. GIS산출근거'!H47</f>
        <v>0.03</v>
      </c>
      <c r="C32" s="319" t="s">
        <v>255</v>
      </c>
      <c r="D32" s="320"/>
      <c r="E32" s="320"/>
      <c r="F32" s="320">
        <f>'5. GIS산출근거'!H50</f>
        <v>143000</v>
      </c>
      <c r="G32" s="320">
        <f>TRUNC(B32*F32)</f>
        <v>4290</v>
      </c>
      <c r="H32" s="320"/>
      <c r="I32" s="337"/>
      <c r="J32" s="317"/>
    </row>
    <row r="33" spans="1:10" s="310" customFormat="1" ht="20.100000000000001" customHeight="1">
      <c r="A33" s="313" t="s">
        <v>2</v>
      </c>
      <c r="B33" s="323"/>
      <c r="C33" s="338"/>
      <c r="D33" s="337"/>
      <c r="E33" s="337"/>
      <c r="F33" s="337"/>
      <c r="G33" s="337"/>
      <c r="H33" s="337"/>
      <c r="I33" s="337"/>
      <c r="J33" s="317"/>
    </row>
    <row r="34" spans="1:10" s="310" customFormat="1" ht="20.100000000000001" customHeight="1">
      <c r="A34" s="313" t="s">
        <v>683</v>
      </c>
      <c r="B34" s="318">
        <f>B29</f>
        <v>0.66</v>
      </c>
      <c r="C34" s="319" t="s">
        <v>256</v>
      </c>
      <c r="D34" s="337"/>
      <c r="E34" s="337"/>
      <c r="F34" s="337"/>
      <c r="G34" s="337"/>
      <c r="H34" s="337">
        <f>'6. 기계경비'!L15</f>
        <v>9029</v>
      </c>
      <c r="I34" s="337">
        <f>TRUNC(B34*H34)</f>
        <v>5959</v>
      </c>
      <c r="J34" s="317"/>
    </row>
    <row r="35" spans="1:10" s="310" customFormat="1" ht="20.100000000000001" customHeight="1">
      <c r="A35" s="339"/>
      <c r="B35" s="329"/>
      <c r="C35" s="330"/>
      <c r="D35" s="331"/>
      <c r="E35" s="331"/>
      <c r="F35" s="331"/>
      <c r="G35" s="331"/>
      <c r="H35" s="331"/>
      <c r="I35" s="331"/>
      <c r="J35" s="340"/>
    </row>
    <row r="36" spans="1:10" s="310" customFormat="1" ht="20.100000000000001" customHeight="1">
      <c r="A36" s="339"/>
      <c r="B36" s="329"/>
      <c r="C36" s="330"/>
      <c r="D36" s="331"/>
      <c r="E36" s="331"/>
      <c r="F36" s="331"/>
      <c r="G36" s="331"/>
      <c r="H36" s="331"/>
      <c r="I36" s="331"/>
      <c r="J36" s="340"/>
    </row>
    <row r="37" spans="1:10" s="310" customFormat="1" ht="20.100000000000001" customHeight="1">
      <c r="A37" s="332" t="s">
        <v>227</v>
      </c>
      <c r="B37" s="333" t="s">
        <v>257</v>
      </c>
      <c r="C37" s="300"/>
      <c r="D37" s="301"/>
      <c r="E37" s="302"/>
      <c r="F37" s="300"/>
      <c r="G37" s="300"/>
      <c r="H37" s="301"/>
      <c r="I37" s="300"/>
      <c r="J37" s="300"/>
    </row>
    <row r="38" spans="1:10" s="310" customFormat="1" ht="20.100000000000001" customHeight="1">
      <c r="A38" s="334" t="s">
        <v>228</v>
      </c>
      <c r="B38" s="335" t="s">
        <v>514</v>
      </c>
      <c r="C38" s="300"/>
      <c r="D38" s="302"/>
      <c r="E38" s="336" t="s">
        <v>454</v>
      </c>
      <c r="F38" s="300"/>
      <c r="G38" s="336" t="s">
        <v>455</v>
      </c>
      <c r="H38" s="301"/>
      <c r="I38" s="336" t="s">
        <v>456</v>
      </c>
      <c r="J38" s="302"/>
    </row>
    <row r="39" spans="1:10" s="310" customFormat="1" ht="20.100000000000001" customHeight="1">
      <c r="A39" s="334" t="s">
        <v>229</v>
      </c>
      <c r="B39" s="335" t="s">
        <v>258</v>
      </c>
      <c r="C39" s="300"/>
      <c r="D39" s="302"/>
      <c r="E39" s="336">
        <f>SUM(E48:E53)</f>
        <v>3029546</v>
      </c>
      <c r="F39" s="300"/>
      <c r="G39" s="336">
        <f>SUM(G48:G53)</f>
        <v>0</v>
      </c>
      <c r="H39" s="302"/>
      <c r="I39" s="336">
        <f>SUM(I48:I53)</f>
        <v>259964</v>
      </c>
      <c r="J39" s="302"/>
    </row>
    <row r="40" spans="1:10" s="310" customFormat="1" ht="20.100000000000001" customHeight="1">
      <c r="A40" s="577" t="s">
        <v>450</v>
      </c>
      <c r="B40" s="579" t="s">
        <v>451</v>
      </c>
      <c r="C40" s="581" t="s">
        <v>452</v>
      </c>
      <c r="D40" s="309" t="s">
        <v>196</v>
      </c>
      <c r="E40" s="309"/>
      <c r="F40" s="309" t="s">
        <v>193</v>
      </c>
      <c r="G40" s="309"/>
      <c r="H40" s="581" t="s">
        <v>197</v>
      </c>
      <c r="I40" s="581"/>
      <c r="J40" s="587" t="s">
        <v>444</v>
      </c>
    </row>
    <row r="41" spans="1:10" s="310" customFormat="1" ht="20.100000000000001" customHeight="1">
      <c r="A41" s="578"/>
      <c r="B41" s="580"/>
      <c r="C41" s="582"/>
      <c r="D41" s="311" t="s">
        <v>453</v>
      </c>
      <c r="E41" s="312" t="s">
        <v>42</v>
      </c>
      <c r="F41" s="311" t="s">
        <v>453</v>
      </c>
      <c r="G41" s="312" t="s">
        <v>42</v>
      </c>
      <c r="H41" s="311" t="s">
        <v>453</v>
      </c>
      <c r="I41" s="312" t="s">
        <v>42</v>
      </c>
      <c r="J41" s="588"/>
    </row>
    <row r="42" spans="1:10" s="310" customFormat="1" ht="20.100000000000001" customHeight="1">
      <c r="A42" s="313" t="s">
        <v>1</v>
      </c>
      <c r="B42" s="314"/>
      <c r="C42" s="315"/>
      <c r="D42" s="311"/>
      <c r="E42" s="312"/>
      <c r="F42" s="311"/>
      <c r="G42" s="312"/>
      <c r="H42" s="311"/>
      <c r="I42" s="312"/>
      <c r="J42" s="316"/>
    </row>
    <row r="43" spans="1:10" s="310" customFormat="1" ht="20.100000000000001" customHeight="1">
      <c r="A43" s="313" t="s">
        <v>685</v>
      </c>
      <c r="B43" s="314">
        <f>'5. GIS산출근거'!C85</f>
        <v>2.3199999999999998</v>
      </c>
      <c r="C43" s="312" t="s">
        <v>249</v>
      </c>
      <c r="D43" s="311">
        <f>'8. GIS기초자료'!$D$5</f>
        <v>289265</v>
      </c>
      <c r="E43" s="312">
        <f>TRUNC(B43*D43)</f>
        <v>671094</v>
      </c>
      <c r="F43" s="311"/>
      <c r="G43" s="312"/>
      <c r="H43" s="311"/>
      <c r="I43" s="312"/>
      <c r="J43" s="316"/>
    </row>
    <row r="44" spans="1:10" s="310" customFormat="1" ht="20.100000000000001" customHeight="1">
      <c r="A44" s="313" t="s">
        <v>686</v>
      </c>
      <c r="B44" s="314">
        <f>'5. GIS산출근거'!D85</f>
        <v>8.5848837209302324</v>
      </c>
      <c r="C44" s="312" t="s">
        <v>238</v>
      </c>
      <c r="D44" s="311">
        <f>'8. GIS기초자료'!$D$6</f>
        <v>251596</v>
      </c>
      <c r="E44" s="312">
        <f>TRUNC(B44*D44)</f>
        <v>2159922</v>
      </c>
      <c r="F44" s="311"/>
      <c r="G44" s="312"/>
      <c r="H44" s="311"/>
      <c r="I44" s="312"/>
      <c r="J44" s="322"/>
    </row>
    <row r="45" spans="1:10" s="310" customFormat="1" ht="20.100000000000001" customHeight="1">
      <c r="A45" s="313" t="s">
        <v>687</v>
      </c>
      <c r="B45" s="314">
        <f>'5. GIS산출근거'!E85</f>
        <v>11.634883720930233</v>
      </c>
      <c r="C45" s="312" t="s">
        <v>236</v>
      </c>
      <c r="D45" s="311">
        <f>'8. GIS기초자료'!$D$7</f>
        <v>215609</v>
      </c>
      <c r="E45" s="312">
        <f>TRUNC(B45*D45)</f>
        <v>2508585</v>
      </c>
      <c r="F45" s="311"/>
      <c r="G45" s="312"/>
      <c r="H45" s="311"/>
      <c r="I45" s="312"/>
      <c r="J45" s="322"/>
    </row>
    <row r="46" spans="1:10" s="310" customFormat="1" ht="20.100000000000001" customHeight="1">
      <c r="A46" s="313" t="s">
        <v>789</v>
      </c>
      <c r="B46" s="314">
        <f>'5. GIS산출근거'!F85</f>
        <v>3.05</v>
      </c>
      <c r="C46" s="312" t="s">
        <v>262</v>
      </c>
      <c r="D46" s="311">
        <f>'8. GIS기초자료'!$D$9</f>
        <v>235899</v>
      </c>
      <c r="E46" s="312">
        <f>TRUNC(B46*D46)</f>
        <v>719491</v>
      </c>
      <c r="F46" s="311"/>
      <c r="G46" s="312"/>
      <c r="H46" s="311"/>
      <c r="I46" s="312"/>
      <c r="J46" s="322"/>
    </row>
    <row r="47" spans="1:10" s="310" customFormat="1" ht="20.100000000000001" customHeight="1">
      <c r="A47" s="313" t="s">
        <v>840</v>
      </c>
      <c r="B47" s="516"/>
      <c r="C47" s="312"/>
      <c r="D47" s="311"/>
      <c r="E47" s="312">
        <f>SUM(E42:E46)</f>
        <v>6059092</v>
      </c>
      <c r="F47" s="311"/>
      <c r="G47" s="312">
        <f>SUM(G42:G46)</f>
        <v>0</v>
      </c>
      <c r="H47" s="311"/>
      <c r="I47" s="312">
        <f>SUM(I42:I46)</f>
        <v>0</v>
      </c>
      <c r="J47" s="515"/>
    </row>
    <row r="48" spans="1:10" s="310" customFormat="1" ht="20.100000000000001" customHeight="1">
      <c r="A48" s="518" t="s">
        <v>841</v>
      </c>
      <c r="B48" s="517">
        <v>0.5</v>
      </c>
      <c r="C48" s="312" t="s">
        <v>844</v>
      </c>
      <c r="D48" s="311"/>
      <c r="E48" s="312">
        <f>E47*$B$14</f>
        <v>3029546</v>
      </c>
      <c r="F48" s="311"/>
      <c r="G48" s="312">
        <f>G47*$B$14</f>
        <v>0</v>
      </c>
      <c r="H48" s="311"/>
      <c r="I48" s="312">
        <f>I47*$B$14</f>
        <v>0</v>
      </c>
      <c r="J48" s="519"/>
    </row>
    <row r="49" spans="1:10" s="310" customFormat="1" ht="20.100000000000001" customHeight="1">
      <c r="A49" s="592" t="s">
        <v>842</v>
      </c>
      <c r="B49" s="593"/>
      <c r="C49" s="593"/>
      <c r="D49" s="593"/>
      <c r="E49" s="593"/>
      <c r="F49" s="593"/>
      <c r="G49" s="593"/>
      <c r="H49" s="593"/>
      <c r="I49" s="593"/>
      <c r="J49" s="594"/>
    </row>
    <row r="50" spans="1:10" s="310" customFormat="1" ht="20.100000000000001" customHeight="1">
      <c r="A50" s="589" t="s">
        <v>843</v>
      </c>
      <c r="B50" s="590"/>
      <c r="C50" s="590"/>
      <c r="D50" s="590"/>
      <c r="E50" s="590"/>
      <c r="F50" s="590"/>
      <c r="G50" s="590"/>
      <c r="H50" s="590"/>
      <c r="I50" s="590"/>
      <c r="J50" s="591"/>
    </row>
    <row r="51" spans="1:10" s="310" customFormat="1" ht="20.100000000000001" customHeight="1">
      <c r="A51" s="313" t="s">
        <v>2</v>
      </c>
      <c r="B51" s="323"/>
      <c r="C51" s="338"/>
      <c r="D51" s="337"/>
      <c r="E51" s="337"/>
      <c r="F51" s="337"/>
      <c r="G51" s="337"/>
      <c r="H51" s="337"/>
      <c r="I51" s="337"/>
      <c r="J51" s="317"/>
    </row>
    <row r="52" spans="1:10" s="310" customFormat="1" ht="20.100000000000001" customHeight="1">
      <c r="A52" s="313" t="s">
        <v>683</v>
      </c>
      <c r="B52" s="318">
        <f>'5. GIS산출근거'!J82</f>
        <v>6.0348837209302326</v>
      </c>
      <c r="C52" s="319" t="s">
        <v>256</v>
      </c>
      <c r="D52" s="337"/>
      <c r="E52" s="337"/>
      <c r="F52" s="337"/>
      <c r="G52" s="337"/>
      <c r="H52" s="337">
        <f>'6. 기계경비'!L18</f>
        <v>43077</v>
      </c>
      <c r="I52" s="337">
        <f>TRUNC(B52*H52)</f>
        <v>259964</v>
      </c>
      <c r="J52" s="317"/>
    </row>
    <row r="53" spans="1:10" s="310" customFormat="1" ht="20.100000000000001" customHeight="1">
      <c r="A53" s="328"/>
      <c r="B53" s="329"/>
      <c r="C53" s="330"/>
      <c r="D53" s="331"/>
      <c r="E53" s="331"/>
      <c r="F53" s="331"/>
      <c r="G53" s="331"/>
      <c r="H53" s="331"/>
      <c r="I53" s="331"/>
      <c r="J53" s="330"/>
    </row>
    <row r="54" spans="1:10" s="310" customFormat="1" ht="20.100000000000001" customHeight="1">
      <c r="A54" s="339"/>
      <c r="B54" s="329"/>
      <c r="C54" s="330"/>
      <c r="D54" s="331"/>
      <c r="E54" s="331"/>
      <c r="F54" s="331"/>
      <c r="G54" s="331"/>
      <c r="H54" s="331"/>
      <c r="I54" s="331"/>
      <c r="J54" s="340"/>
    </row>
    <row r="55" spans="1:10" s="310" customFormat="1" ht="20.100000000000001" customHeight="1">
      <c r="A55" s="332" t="s">
        <v>227</v>
      </c>
      <c r="B55" s="333" t="s">
        <v>490</v>
      </c>
      <c r="C55" s="300"/>
      <c r="D55" s="301"/>
      <c r="E55" s="302"/>
      <c r="F55" s="300"/>
      <c r="G55" s="300"/>
      <c r="H55" s="301"/>
      <c r="I55" s="300"/>
      <c r="J55" s="300"/>
    </row>
    <row r="56" spans="1:10" s="310" customFormat="1" ht="20.100000000000001" customHeight="1">
      <c r="A56" s="334" t="s">
        <v>228</v>
      </c>
      <c r="B56" s="335" t="s">
        <v>693</v>
      </c>
      <c r="C56" s="300"/>
      <c r="D56" s="302"/>
      <c r="E56" s="336" t="s">
        <v>1</v>
      </c>
      <c r="F56" s="300"/>
      <c r="G56" s="336" t="s">
        <v>0</v>
      </c>
      <c r="H56" s="301"/>
      <c r="I56" s="336" t="s">
        <v>2</v>
      </c>
      <c r="J56" s="302"/>
    </row>
    <row r="57" spans="1:10" s="310" customFormat="1" ht="20.100000000000001" customHeight="1">
      <c r="A57" s="334" t="s">
        <v>229</v>
      </c>
      <c r="B57" s="335" t="s">
        <v>258</v>
      </c>
      <c r="C57" s="300"/>
      <c r="D57" s="302"/>
      <c r="E57" s="336">
        <f>SUM(E66:E71)</f>
        <v>3918357</v>
      </c>
      <c r="F57" s="300"/>
      <c r="G57" s="336">
        <f>SUM(G66:G71)</f>
        <v>0</v>
      </c>
      <c r="H57" s="302"/>
      <c r="I57" s="336">
        <f>SUM(I66:I71)</f>
        <v>336601</v>
      </c>
      <c r="J57" s="302"/>
    </row>
    <row r="58" spans="1:10" s="310" customFormat="1" ht="20.100000000000001" customHeight="1">
      <c r="A58" s="577" t="s">
        <v>450</v>
      </c>
      <c r="B58" s="579" t="s">
        <v>451</v>
      </c>
      <c r="C58" s="581" t="s">
        <v>452</v>
      </c>
      <c r="D58" s="309" t="s">
        <v>196</v>
      </c>
      <c r="E58" s="309"/>
      <c r="F58" s="309" t="s">
        <v>193</v>
      </c>
      <c r="G58" s="309"/>
      <c r="H58" s="581" t="s">
        <v>197</v>
      </c>
      <c r="I58" s="581"/>
      <c r="J58" s="587" t="s">
        <v>355</v>
      </c>
    </row>
    <row r="59" spans="1:10" s="310" customFormat="1" ht="20.100000000000001" customHeight="1">
      <c r="A59" s="578"/>
      <c r="B59" s="580"/>
      <c r="C59" s="582"/>
      <c r="D59" s="311" t="s">
        <v>453</v>
      </c>
      <c r="E59" s="312" t="s">
        <v>42</v>
      </c>
      <c r="F59" s="311" t="s">
        <v>453</v>
      </c>
      <c r="G59" s="312" t="s">
        <v>42</v>
      </c>
      <c r="H59" s="311" t="s">
        <v>453</v>
      </c>
      <c r="I59" s="312" t="s">
        <v>42</v>
      </c>
      <c r="J59" s="588"/>
    </row>
    <row r="60" spans="1:10" s="310" customFormat="1" ht="20.100000000000001" customHeight="1">
      <c r="A60" s="313" t="s">
        <v>1</v>
      </c>
      <c r="B60" s="314"/>
      <c r="C60" s="315"/>
      <c r="D60" s="311"/>
      <c r="E60" s="312"/>
      <c r="F60" s="311"/>
      <c r="G60" s="312"/>
      <c r="H60" s="311"/>
      <c r="I60" s="312"/>
      <c r="J60" s="316"/>
    </row>
    <row r="61" spans="1:10" s="310" customFormat="1" ht="20.100000000000001" customHeight="1">
      <c r="A61" s="313" t="s">
        <v>232</v>
      </c>
      <c r="B61" s="314">
        <f>'5. GIS산출근거'!C169</f>
        <v>3</v>
      </c>
      <c r="C61" s="312" t="s">
        <v>44</v>
      </c>
      <c r="D61" s="311">
        <f>'8. GIS기초자료'!$D$5</f>
        <v>289265</v>
      </c>
      <c r="E61" s="312">
        <f>TRUNC(B61*D61)</f>
        <v>867795</v>
      </c>
      <c r="F61" s="311"/>
      <c r="G61" s="312"/>
      <c r="H61" s="311"/>
      <c r="I61" s="312"/>
      <c r="J61" s="316"/>
    </row>
    <row r="62" spans="1:10" s="310" customFormat="1" ht="20.100000000000001" customHeight="1">
      <c r="A62" s="313" t="s">
        <v>234</v>
      </c>
      <c r="B62" s="314">
        <f>'5. GIS산출근거'!D169</f>
        <v>11.10395348837209</v>
      </c>
      <c r="C62" s="312" t="s">
        <v>44</v>
      </c>
      <c r="D62" s="311">
        <f>'8. GIS기초자료'!$D$6</f>
        <v>251596</v>
      </c>
      <c r="E62" s="312">
        <f>TRUNC(B62*D62)</f>
        <v>2793710</v>
      </c>
      <c r="F62" s="311"/>
      <c r="G62" s="312"/>
      <c r="H62" s="311"/>
      <c r="I62" s="312"/>
      <c r="J62" s="322"/>
    </row>
    <row r="63" spans="1:10" s="310" customFormat="1" ht="20.100000000000001" customHeight="1">
      <c r="A63" s="313" t="s">
        <v>235</v>
      </c>
      <c r="B63" s="314">
        <f>'5. GIS산출근거'!E169</f>
        <v>15.053953488372091</v>
      </c>
      <c r="C63" s="312" t="s">
        <v>44</v>
      </c>
      <c r="D63" s="311">
        <f>'8. GIS기초자료'!$D$7</f>
        <v>215609</v>
      </c>
      <c r="E63" s="312">
        <f>TRUNC(B63*D63)</f>
        <v>3245767</v>
      </c>
      <c r="F63" s="311"/>
      <c r="G63" s="312"/>
      <c r="H63" s="311"/>
      <c r="I63" s="312"/>
      <c r="J63" s="322"/>
    </row>
    <row r="64" spans="1:10" s="310" customFormat="1" ht="20.100000000000001" customHeight="1">
      <c r="A64" s="313" t="s">
        <v>790</v>
      </c>
      <c r="B64" s="314">
        <f>'5. GIS산출근거'!F169</f>
        <v>3.94</v>
      </c>
      <c r="C64" s="312" t="s">
        <v>44</v>
      </c>
      <c r="D64" s="311">
        <f>'8. GIS기초자료'!$D$9</f>
        <v>235899</v>
      </c>
      <c r="E64" s="312">
        <f>TRUNC(B64*D64)</f>
        <v>929442</v>
      </c>
      <c r="F64" s="311"/>
      <c r="G64" s="312"/>
      <c r="H64" s="311"/>
      <c r="I64" s="312"/>
      <c r="J64" s="322"/>
    </row>
    <row r="65" spans="1:10" s="310" customFormat="1" ht="20.100000000000001" customHeight="1">
      <c r="A65" s="313" t="s">
        <v>840</v>
      </c>
      <c r="B65" s="516"/>
      <c r="C65" s="312"/>
      <c r="D65" s="311"/>
      <c r="E65" s="312">
        <f>SUM(E60:E64)</f>
        <v>7836714</v>
      </c>
      <c r="F65" s="311"/>
      <c r="G65" s="312">
        <f>SUM(G60:G64)</f>
        <v>0</v>
      </c>
      <c r="H65" s="311"/>
      <c r="I65" s="312">
        <f>SUM(I60:I64)</f>
        <v>0</v>
      </c>
      <c r="J65" s="515"/>
    </row>
    <row r="66" spans="1:10" s="310" customFormat="1" ht="20.100000000000001" customHeight="1">
      <c r="A66" s="518" t="s">
        <v>841</v>
      </c>
      <c r="B66" s="517">
        <v>0.5</v>
      </c>
      <c r="C66" s="312" t="s">
        <v>844</v>
      </c>
      <c r="D66" s="311"/>
      <c r="E66" s="312">
        <f>E65*$B$14</f>
        <v>3918357</v>
      </c>
      <c r="F66" s="311"/>
      <c r="G66" s="312">
        <f>G65*$B$14</f>
        <v>0</v>
      </c>
      <c r="H66" s="311"/>
      <c r="I66" s="312">
        <f>I65*$B$14</f>
        <v>0</v>
      </c>
      <c r="J66" s="519"/>
    </row>
    <row r="67" spans="1:10" s="310" customFormat="1" ht="20.100000000000001" customHeight="1">
      <c r="A67" s="592" t="s">
        <v>842</v>
      </c>
      <c r="B67" s="593"/>
      <c r="C67" s="593"/>
      <c r="D67" s="593"/>
      <c r="E67" s="593"/>
      <c r="F67" s="593"/>
      <c r="G67" s="593"/>
      <c r="H67" s="593"/>
      <c r="I67" s="593"/>
      <c r="J67" s="594"/>
    </row>
    <row r="68" spans="1:10" s="310" customFormat="1" ht="20.100000000000001" customHeight="1">
      <c r="A68" s="589" t="s">
        <v>843</v>
      </c>
      <c r="B68" s="590"/>
      <c r="C68" s="590"/>
      <c r="D68" s="590"/>
      <c r="E68" s="590"/>
      <c r="F68" s="590"/>
      <c r="G68" s="590"/>
      <c r="H68" s="590"/>
      <c r="I68" s="590"/>
      <c r="J68" s="591"/>
    </row>
    <row r="69" spans="1:10" s="310" customFormat="1" ht="20.100000000000001" customHeight="1">
      <c r="A69" s="313" t="s">
        <v>2</v>
      </c>
      <c r="B69" s="323"/>
      <c r="C69" s="338"/>
      <c r="D69" s="337"/>
      <c r="E69" s="337"/>
      <c r="F69" s="337"/>
      <c r="G69" s="337"/>
      <c r="H69" s="337"/>
      <c r="I69" s="337"/>
      <c r="J69" s="317"/>
    </row>
    <row r="70" spans="1:10" s="310" customFormat="1" ht="20.100000000000001" customHeight="1">
      <c r="A70" s="313" t="s">
        <v>683</v>
      </c>
      <c r="B70" s="318">
        <f>'5. GIS산출근거'!J166</f>
        <v>7.8139534883720927</v>
      </c>
      <c r="C70" s="319" t="s">
        <v>256</v>
      </c>
      <c r="D70" s="337"/>
      <c r="E70" s="337"/>
      <c r="F70" s="337"/>
      <c r="G70" s="337"/>
      <c r="H70" s="337">
        <f>'6. 기계경비'!$L$18</f>
        <v>43077</v>
      </c>
      <c r="I70" s="337">
        <f>TRUNC(B70*H70)</f>
        <v>336601</v>
      </c>
      <c r="J70" s="317"/>
    </row>
    <row r="71" spans="1:10" s="310" customFormat="1" ht="20.100000000000001" customHeight="1">
      <c r="A71" s="328"/>
      <c r="B71" s="329"/>
      <c r="C71" s="330"/>
      <c r="D71" s="331"/>
      <c r="E71" s="331"/>
      <c r="F71" s="331"/>
      <c r="G71" s="331"/>
      <c r="H71" s="331"/>
      <c r="I71" s="331"/>
      <c r="J71" s="330"/>
    </row>
    <row r="72" spans="1:10" s="310" customFormat="1" ht="20.100000000000001" customHeight="1">
      <c r="A72" s="328"/>
      <c r="B72" s="329"/>
      <c r="C72" s="330"/>
      <c r="D72" s="331"/>
      <c r="E72" s="331"/>
      <c r="F72" s="331"/>
      <c r="G72" s="331"/>
      <c r="H72" s="331"/>
      <c r="I72" s="331"/>
      <c r="J72" s="330"/>
    </row>
    <row r="73" spans="1:10" s="310" customFormat="1" ht="20.100000000000001" customHeight="1">
      <c r="A73" s="332" t="s">
        <v>227</v>
      </c>
      <c r="B73" s="333" t="s">
        <v>610</v>
      </c>
      <c r="C73" s="300"/>
      <c r="D73" s="301"/>
      <c r="E73" s="302"/>
      <c r="F73" s="300"/>
      <c r="G73" s="300"/>
      <c r="H73" s="301"/>
      <c r="I73" s="300"/>
      <c r="J73" s="300"/>
    </row>
    <row r="74" spans="1:10" s="310" customFormat="1" ht="20.100000000000001" customHeight="1">
      <c r="A74" s="334" t="s">
        <v>228</v>
      </c>
      <c r="B74" s="335" t="s">
        <v>694</v>
      </c>
      <c r="C74" s="300"/>
      <c r="D74" s="302"/>
      <c r="E74" s="336" t="s">
        <v>1</v>
      </c>
      <c r="F74" s="300"/>
      <c r="G74" s="336" t="s">
        <v>0</v>
      </c>
      <c r="H74" s="301"/>
      <c r="I74" s="336" t="s">
        <v>2</v>
      </c>
      <c r="J74" s="302"/>
    </row>
    <row r="75" spans="1:10" s="310" customFormat="1" ht="20.100000000000001" customHeight="1">
      <c r="A75" s="334" t="s">
        <v>229</v>
      </c>
      <c r="B75" s="335" t="s">
        <v>258</v>
      </c>
      <c r="C75" s="300"/>
      <c r="D75" s="302"/>
      <c r="E75" s="336">
        <f>SUM(E78:E86)</f>
        <v>7523603</v>
      </c>
      <c r="F75" s="300"/>
      <c r="G75" s="336">
        <f>SUM(G78:G86)</f>
        <v>0</v>
      </c>
      <c r="H75" s="302"/>
      <c r="I75" s="336">
        <f>SUM(I78:I86)</f>
        <v>75807</v>
      </c>
      <c r="J75" s="302"/>
    </row>
    <row r="76" spans="1:10" s="310" customFormat="1" ht="20.100000000000001" customHeight="1">
      <c r="A76" s="577" t="s">
        <v>450</v>
      </c>
      <c r="B76" s="579" t="s">
        <v>451</v>
      </c>
      <c r="C76" s="581" t="s">
        <v>452</v>
      </c>
      <c r="D76" s="309" t="s">
        <v>196</v>
      </c>
      <c r="E76" s="309"/>
      <c r="F76" s="309" t="s">
        <v>193</v>
      </c>
      <c r="G76" s="309"/>
      <c r="H76" s="581" t="s">
        <v>197</v>
      </c>
      <c r="I76" s="581"/>
      <c r="J76" s="587" t="s">
        <v>355</v>
      </c>
    </row>
    <row r="77" spans="1:10" s="310" customFormat="1" ht="20.100000000000001" customHeight="1">
      <c r="A77" s="578"/>
      <c r="B77" s="580"/>
      <c r="C77" s="582"/>
      <c r="D77" s="311" t="s">
        <v>453</v>
      </c>
      <c r="E77" s="312" t="s">
        <v>42</v>
      </c>
      <c r="F77" s="311" t="s">
        <v>453</v>
      </c>
      <c r="G77" s="312" t="s">
        <v>42</v>
      </c>
      <c r="H77" s="311" t="s">
        <v>453</v>
      </c>
      <c r="I77" s="312" t="s">
        <v>42</v>
      </c>
      <c r="J77" s="588"/>
    </row>
    <row r="78" spans="1:10" s="310" customFormat="1" ht="20.100000000000001" customHeight="1">
      <c r="A78" s="313" t="s">
        <v>1</v>
      </c>
      <c r="B78" s="314"/>
      <c r="C78" s="315"/>
      <c r="D78" s="311"/>
      <c r="E78" s="312"/>
      <c r="F78" s="311"/>
      <c r="G78" s="312"/>
      <c r="H78" s="311"/>
      <c r="I78" s="312"/>
      <c r="J78" s="316"/>
    </row>
    <row r="79" spans="1:10" s="310" customFormat="1" ht="20.100000000000001" customHeight="1">
      <c r="A79" s="313" t="s">
        <v>685</v>
      </c>
      <c r="B79" s="314">
        <f>'5. GIS산출근거'!C169</f>
        <v>3</v>
      </c>
      <c r="C79" s="312" t="s">
        <v>44</v>
      </c>
      <c r="D79" s="311">
        <f>'8. GIS기초자료'!$D$5</f>
        <v>289265</v>
      </c>
      <c r="E79" s="312">
        <f>TRUNC(B79*D79)</f>
        <v>867795</v>
      </c>
      <c r="F79" s="311"/>
      <c r="G79" s="312"/>
      <c r="H79" s="311"/>
      <c r="I79" s="312"/>
      <c r="J79" s="316"/>
    </row>
    <row r="80" spans="1:10" s="310" customFormat="1" ht="20.100000000000001" customHeight="1">
      <c r="A80" s="313" t="s">
        <v>686</v>
      </c>
      <c r="B80" s="314">
        <f>'5. GIS산출근거'!D206</f>
        <v>5.6999999999999993</v>
      </c>
      <c r="C80" s="312" t="s">
        <v>44</v>
      </c>
      <c r="D80" s="311">
        <f>'8. GIS기초자료'!$D$6</f>
        <v>251596</v>
      </c>
      <c r="E80" s="312">
        <f>TRUNC(B80*D80)</f>
        <v>1434097</v>
      </c>
      <c r="F80" s="311"/>
      <c r="G80" s="312"/>
      <c r="H80" s="311"/>
      <c r="I80" s="312"/>
      <c r="J80" s="322"/>
    </row>
    <row r="81" spans="1:10" s="310" customFormat="1" ht="20.100000000000001" customHeight="1">
      <c r="A81" s="313" t="s">
        <v>687</v>
      </c>
      <c r="B81" s="314">
        <f>'5. GIS산출근거'!E206</f>
        <v>12.209999999999999</v>
      </c>
      <c r="C81" s="312" t="s">
        <v>44</v>
      </c>
      <c r="D81" s="311">
        <f>'8. GIS기초자료'!$D$7</f>
        <v>215609</v>
      </c>
      <c r="E81" s="312">
        <f>TRUNC(B81*D81)</f>
        <v>2632585</v>
      </c>
      <c r="F81" s="311"/>
      <c r="G81" s="312"/>
      <c r="H81" s="311"/>
      <c r="I81" s="312"/>
      <c r="J81" s="322"/>
    </row>
    <row r="82" spans="1:10" s="310" customFormat="1" ht="20.100000000000001" customHeight="1">
      <c r="A82" s="313" t="s">
        <v>789</v>
      </c>
      <c r="B82" s="314">
        <f>'5. GIS산출근거'!F206</f>
        <v>6.4899999999999993</v>
      </c>
      <c r="C82" s="312" t="s">
        <v>44</v>
      </c>
      <c r="D82" s="311">
        <f>'8. GIS기초자료'!$D$9</f>
        <v>235899</v>
      </c>
      <c r="E82" s="312">
        <f>TRUNC(B82*D82)</f>
        <v>1530984</v>
      </c>
      <c r="F82" s="311"/>
      <c r="G82" s="312"/>
      <c r="H82" s="311"/>
      <c r="I82" s="312"/>
      <c r="J82" s="322"/>
    </row>
    <row r="83" spans="1:10" s="310" customFormat="1" ht="20.100000000000001" customHeight="1">
      <c r="A83" s="313" t="s">
        <v>788</v>
      </c>
      <c r="B83" s="323">
        <f>'5. GIS산출근거'!G206</f>
        <v>5.27</v>
      </c>
      <c r="C83" s="312" t="s">
        <v>44</v>
      </c>
      <c r="D83" s="311">
        <f>'8. GIS기초자료'!D10</f>
        <v>200786</v>
      </c>
      <c r="E83" s="312">
        <f>TRUNC(B83*D83)</f>
        <v>1058142</v>
      </c>
      <c r="F83" s="311"/>
      <c r="G83" s="312"/>
      <c r="H83" s="311"/>
      <c r="I83" s="312"/>
      <c r="J83" s="322"/>
    </row>
    <row r="84" spans="1:10" s="310" customFormat="1" ht="20.100000000000001" customHeight="1">
      <c r="A84" s="313" t="s">
        <v>2</v>
      </c>
      <c r="B84" s="323"/>
      <c r="C84" s="338"/>
      <c r="D84" s="337"/>
      <c r="E84" s="337"/>
      <c r="F84" s="337"/>
      <c r="G84" s="337"/>
      <c r="H84" s="337"/>
      <c r="I84" s="337"/>
      <c r="J84" s="317"/>
    </row>
    <row r="85" spans="1:10" s="310" customFormat="1" ht="20.100000000000001" customHeight="1">
      <c r="A85" s="313" t="s">
        <v>683</v>
      </c>
      <c r="B85" s="318">
        <f>'5. GIS산출근거'!J202</f>
        <v>1.759825327510917</v>
      </c>
      <c r="C85" s="319" t="s">
        <v>256</v>
      </c>
      <c r="D85" s="337"/>
      <c r="E85" s="337"/>
      <c r="F85" s="337"/>
      <c r="G85" s="337"/>
      <c r="H85" s="337">
        <f>'6. 기계경비'!$L$18</f>
        <v>43077</v>
      </c>
      <c r="I85" s="337">
        <f>TRUNC(B85*H85)</f>
        <v>75807</v>
      </c>
      <c r="J85" s="317"/>
    </row>
    <row r="86" spans="1:10" s="310" customFormat="1" ht="20.100000000000001" customHeight="1">
      <c r="A86" s="328"/>
      <c r="B86" s="329"/>
      <c r="C86" s="330"/>
      <c r="D86" s="331"/>
      <c r="E86" s="331"/>
      <c r="F86" s="331"/>
      <c r="G86" s="331"/>
      <c r="H86" s="331"/>
      <c r="I86" s="331"/>
      <c r="J86" s="330"/>
    </row>
    <row r="87" spans="1:10" s="310" customFormat="1" ht="20.100000000000001" customHeight="1">
      <c r="A87" s="328"/>
      <c r="B87" s="329"/>
      <c r="C87" s="330"/>
      <c r="D87" s="331"/>
      <c r="E87" s="331"/>
      <c r="F87" s="331"/>
      <c r="G87" s="331"/>
      <c r="H87" s="331"/>
      <c r="I87" s="331"/>
      <c r="J87" s="330"/>
    </row>
    <row r="88" spans="1:10" s="310" customFormat="1" ht="20.100000000000001" hidden="1" customHeight="1">
      <c r="A88" s="332" t="s">
        <v>227</v>
      </c>
      <c r="B88" s="333" t="s">
        <v>490</v>
      </c>
      <c r="C88" s="300"/>
      <c r="D88" s="301"/>
      <c r="E88" s="302"/>
      <c r="F88" s="300"/>
      <c r="G88" s="300"/>
      <c r="H88" s="301"/>
      <c r="I88" s="300"/>
      <c r="J88" s="300"/>
    </row>
    <row r="89" spans="1:10" s="310" customFormat="1" ht="20.100000000000001" hidden="1" customHeight="1">
      <c r="A89" s="334" t="s">
        <v>228</v>
      </c>
      <c r="B89" s="335" t="s">
        <v>515</v>
      </c>
      <c r="C89" s="300"/>
      <c r="D89" s="302"/>
      <c r="E89" s="336" t="s">
        <v>454</v>
      </c>
      <c r="F89" s="300"/>
      <c r="G89" s="336" t="s">
        <v>455</v>
      </c>
      <c r="H89" s="301"/>
      <c r="I89" s="336" t="s">
        <v>456</v>
      </c>
      <c r="J89" s="302"/>
    </row>
    <row r="90" spans="1:10" s="310" customFormat="1" ht="20.100000000000001" hidden="1" customHeight="1">
      <c r="A90" s="334" t="s">
        <v>229</v>
      </c>
      <c r="B90" s="335" t="s">
        <v>258</v>
      </c>
      <c r="C90" s="300"/>
      <c r="D90" s="302"/>
      <c r="E90" s="336">
        <f>E108</f>
        <v>6454629</v>
      </c>
      <c r="F90" s="300"/>
      <c r="G90" s="336">
        <f>G108</f>
        <v>0</v>
      </c>
      <c r="H90" s="302"/>
      <c r="I90" s="336">
        <f>I108</f>
        <v>10257449</v>
      </c>
      <c r="J90" s="302"/>
    </row>
    <row r="91" spans="1:10" s="310" customFormat="1" ht="20.100000000000001" hidden="1" customHeight="1">
      <c r="A91" s="577" t="s">
        <v>450</v>
      </c>
      <c r="B91" s="579" t="s">
        <v>451</v>
      </c>
      <c r="C91" s="581" t="s">
        <v>452</v>
      </c>
      <c r="D91" s="309" t="s">
        <v>196</v>
      </c>
      <c r="E91" s="309"/>
      <c r="F91" s="309" t="s">
        <v>193</v>
      </c>
      <c r="G91" s="309"/>
      <c r="H91" s="581" t="s">
        <v>197</v>
      </c>
      <c r="I91" s="581"/>
      <c r="J91" s="587" t="s">
        <v>444</v>
      </c>
    </row>
    <row r="92" spans="1:10" s="310" customFormat="1" ht="20.100000000000001" hidden="1" customHeight="1">
      <c r="A92" s="578"/>
      <c r="B92" s="580"/>
      <c r="C92" s="582"/>
      <c r="D92" s="311" t="s">
        <v>453</v>
      </c>
      <c r="E92" s="312" t="s">
        <v>42</v>
      </c>
      <c r="F92" s="311" t="s">
        <v>453</v>
      </c>
      <c r="G92" s="312" t="s">
        <v>42</v>
      </c>
      <c r="H92" s="311" t="s">
        <v>453</v>
      </c>
      <c r="I92" s="312" t="s">
        <v>42</v>
      </c>
      <c r="J92" s="588"/>
    </row>
    <row r="93" spans="1:10" s="310" customFormat="1" ht="20.100000000000001" hidden="1" customHeight="1">
      <c r="A93" s="313" t="s">
        <v>1</v>
      </c>
      <c r="B93" s="314"/>
      <c r="C93" s="315"/>
      <c r="D93" s="311"/>
      <c r="E93" s="312"/>
      <c r="F93" s="311"/>
      <c r="G93" s="312"/>
      <c r="H93" s="311"/>
      <c r="I93" s="312"/>
      <c r="J93" s="316"/>
    </row>
    <row r="94" spans="1:10" s="310" customFormat="1" ht="20.100000000000001" hidden="1" customHeight="1">
      <c r="A94" s="313" t="s">
        <v>246</v>
      </c>
      <c r="B94" s="314">
        <f>'5. GIS산출근거'!C121</f>
        <v>2.5099999999999998</v>
      </c>
      <c r="C94" s="312" t="s">
        <v>249</v>
      </c>
      <c r="D94" s="311">
        <f>'8. GIS기초자료'!D5</f>
        <v>289265</v>
      </c>
      <c r="E94" s="312">
        <f>TRUNC(B94*D94)</f>
        <v>726055</v>
      </c>
      <c r="F94" s="311"/>
      <c r="G94" s="312"/>
      <c r="H94" s="311"/>
      <c r="I94" s="312"/>
      <c r="J94" s="316"/>
    </row>
    <row r="95" spans="1:10" s="310" customFormat="1" ht="20.100000000000001" hidden="1" customHeight="1">
      <c r="A95" s="313" t="s">
        <v>259</v>
      </c>
      <c r="B95" s="314">
        <f>'5. GIS산출근거'!D121</f>
        <v>5.9566666666666652</v>
      </c>
      <c r="C95" s="312" t="s">
        <v>238</v>
      </c>
      <c r="D95" s="311">
        <f>'8. GIS기초자료'!D6</f>
        <v>251596</v>
      </c>
      <c r="E95" s="312">
        <f>TRUNC(B95*D95)</f>
        <v>1498673</v>
      </c>
      <c r="F95" s="311"/>
      <c r="G95" s="312"/>
      <c r="H95" s="311"/>
      <c r="I95" s="312"/>
      <c r="J95" s="322"/>
    </row>
    <row r="96" spans="1:10" s="310" customFormat="1" ht="20.100000000000001" hidden="1" customHeight="1">
      <c r="A96" s="313" t="s">
        <v>260</v>
      </c>
      <c r="B96" s="314">
        <f>'5. GIS산출근거'!E121</f>
        <v>9.9066666666666663</v>
      </c>
      <c r="C96" s="312" t="s">
        <v>236</v>
      </c>
      <c r="D96" s="311">
        <f>'8. GIS기초자료'!D7</f>
        <v>215609</v>
      </c>
      <c r="E96" s="312">
        <f>TRUNC(B96*D96)</f>
        <v>2135966</v>
      </c>
      <c r="F96" s="311"/>
      <c r="G96" s="312"/>
      <c r="H96" s="311"/>
      <c r="I96" s="312"/>
      <c r="J96" s="322"/>
    </row>
    <row r="97" spans="1:10" s="310" customFormat="1" ht="20.100000000000001" hidden="1" customHeight="1">
      <c r="A97" s="313" t="s">
        <v>261</v>
      </c>
      <c r="B97" s="314">
        <f>'5. GIS산출근거'!F121</f>
        <v>6.6066666666666656</v>
      </c>
      <c r="C97" s="312" t="s">
        <v>262</v>
      </c>
      <c r="D97" s="311">
        <f>'8. GIS기초자료'!D9</f>
        <v>235899</v>
      </c>
      <c r="E97" s="312">
        <f>TRUNC(B97*D97)</f>
        <v>1558506</v>
      </c>
      <c r="F97" s="311"/>
      <c r="G97" s="312"/>
      <c r="H97" s="311"/>
      <c r="I97" s="312"/>
      <c r="J97" s="322"/>
    </row>
    <row r="98" spans="1:10" s="310" customFormat="1" ht="20.100000000000001" hidden="1" customHeight="1">
      <c r="A98" s="313" t="s">
        <v>263</v>
      </c>
      <c r="B98" s="314">
        <f>'5. GIS산출근거'!G121</f>
        <v>2.6666666666666661</v>
      </c>
      <c r="C98" s="312" t="s">
        <v>249</v>
      </c>
      <c r="D98" s="311">
        <f>'8. GIS기초자료'!D10</f>
        <v>200786</v>
      </c>
      <c r="E98" s="312">
        <f>TRUNC(B98*D98)</f>
        <v>535429</v>
      </c>
      <c r="F98" s="311"/>
      <c r="G98" s="312"/>
      <c r="H98" s="311"/>
      <c r="I98" s="312"/>
      <c r="J98" s="322"/>
    </row>
    <row r="99" spans="1:10" s="310" customFormat="1" ht="20.100000000000001" hidden="1" customHeight="1">
      <c r="A99" s="313" t="s">
        <v>402</v>
      </c>
      <c r="B99" s="314"/>
      <c r="C99" s="312"/>
      <c r="D99" s="321"/>
      <c r="E99" s="312"/>
      <c r="F99" s="311"/>
      <c r="G99" s="312"/>
      <c r="H99" s="311"/>
      <c r="I99" s="312"/>
      <c r="J99" s="322"/>
    </row>
    <row r="100" spans="1:10" s="310" customFormat="1" ht="20.100000000000001" hidden="1" customHeight="1">
      <c r="A100" s="313" t="s">
        <v>264</v>
      </c>
      <c r="B100" s="314">
        <f>'5. GIS산출근거'!C122</f>
        <v>1.62</v>
      </c>
      <c r="C100" s="312" t="s">
        <v>238</v>
      </c>
      <c r="D100" s="311"/>
      <c r="E100" s="312"/>
      <c r="F100" s="311"/>
      <c r="G100" s="312"/>
      <c r="H100" s="311">
        <f>'5. GIS산출근거'!H133</f>
        <v>25000</v>
      </c>
      <c r="I100" s="312">
        <f>TRUNC(B100*H100)</f>
        <v>40500</v>
      </c>
      <c r="J100" s="322"/>
    </row>
    <row r="101" spans="1:10" s="310" customFormat="1" ht="20.100000000000001" hidden="1" customHeight="1">
      <c r="A101" s="313" t="s">
        <v>265</v>
      </c>
      <c r="B101" s="314">
        <f>'5. GIS산출근거'!D122</f>
        <v>4.0566666666666658</v>
      </c>
      <c r="C101" s="312" t="s">
        <v>236</v>
      </c>
      <c r="D101" s="311"/>
      <c r="E101" s="312"/>
      <c r="F101" s="311"/>
      <c r="G101" s="312"/>
      <c r="H101" s="311">
        <f>'5. GIS산출근거'!H133</f>
        <v>25000</v>
      </c>
      <c r="I101" s="312">
        <f>TRUNC(B101*H101)</f>
        <v>101416</v>
      </c>
      <c r="J101" s="322"/>
    </row>
    <row r="102" spans="1:10" s="310" customFormat="1" ht="20.100000000000001" hidden="1" customHeight="1">
      <c r="A102" s="313" t="s">
        <v>248</v>
      </c>
      <c r="B102" s="314">
        <f>'5. GIS산출근거'!E122</f>
        <v>5.4566666666666661</v>
      </c>
      <c r="C102" s="312" t="s">
        <v>172</v>
      </c>
      <c r="D102" s="311"/>
      <c r="E102" s="312"/>
      <c r="F102" s="311"/>
      <c r="G102" s="312"/>
      <c r="H102" s="311">
        <f>'5. GIS산출근거'!H133</f>
        <v>25000</v>
      </c>
      <c r="I102" s="312">
        <f>TRUNC(B102*H102)</f>
        <v>136416</v>
      </c>
      <c r="J102" s="322"/>
    </row>
    <row r="103" spans="1:10" s="310" customFormat="1" ht="20.100000000000001" hidden="1" customHeight="1">
      <c r="A103" s="313" t="s">
        <v>266</v>
      </c>
      <c r="B103" s="314">
        <f>'5. GIS산출근거'!F122</f>
        <v>4.0566666666666658</v>
      </c>
      <c r="C103" s="312" t="s">
        <v>267</v>
      </c>
      <c r="D103" s="311"/>
      <c r="E103" s="312"/>
      <c r="F103" s="311"/>
      <c r="G103" s="312"/>
      <c r="H103" s="311">
        <f>'5. GIS산출근거'!H133</f>
        <v>25000</v>
      </c>
      <c r="I103" s="312">
        <f>TRUNC(B103*H103)</f>
        <v>101416</v>
      </c>
      <c r="J103" s="322"/>
    </row>
    <row r="104" spans="1:10" s="310" customFormat="1" ht="20.100000000000001" hidden="1" customHeight="1">
      <c r="A104" s="313" t="s">
        <v>263</v>
      </c>
      <c r="B104" s="314">
        <f>'5. GIS산출근거'!G122</f>
        <v>2.6666666666666661</v>
      </c>
      <c r="C104" s="312" t="s">
        <v>239</v>
      </c>
      <c r="D104" s="311"/>
      <c r="E104" s="312"/>
      <c r="F104" s="311"/>
      <c r="G104" s="312"/>
      <c r="H104" s="311">
        <f>'5. GIS산출근거'!H133</f>
        <v>25000</v>
      </c>
      <c r="I104" s="312">
        <f>TRUNC(B104*H104)</f>
        <v>66666</v>
      </c>
      <c r="J104" s="322"/>
    </row>
    <row r="105" spans="1:10" s="310" customFormat="1" ht="20.100000000000001" hidden="1" customHeight="1">
      <c r="A105" s="341" t="s">
        <v>240</v>
      </c>
      <c r="B105" s="323"/>
      <c r="C105" s="338"/>
      <c r="D105" s="337"/>
      <c r="E105" s="337">
        <f>SUM(E94:E104)</f>
        <v>6454629</v>
      </c>
      <c r="F105" s="337"/>
      <c r="G105" s="337">
        <f>SUM(G94:G104)</f>
        <v>0</v>
      </c>
      <c r="H105" s="337"/>
      <c r="I105" s="337">
        <f>SUM(I94:I104)</f>
        <v>446414</v>
      </c>
      <c r="J105" s="322"/>
    </row>
    <row r="106" spans="1:10" s="310" customFormat="1" ht="20.100000000000001" hidden="1" customHeight="1">
      <c r="A106" s="341" t="s">
        <v>241</v>
      </c>
      <c r="B106" s="342">
        <v>1.1000000000000001</v>
      </c>
      <c r="C106" s="343" t="s">
        <v>448</v>
      </c>
      <c r="D106" s="337"/>
      <c r="E106" s="337"/>
      <c r="F106" s="337"/>
      <c r="G106" s="337"/>
      <c r="H106" s="337"/>
      <c r="I106" s="312">
        <f>TRUNC(E105*B106)</f>
        <v>7100091</v>
      </c>
      <c r="J106" s="322"/>
    </row>
    <row r="107" spans="1:10" s="310" customFormat="1" ht="20.100000000000001" hidden="1" customHeight="1">
      <c r="A107" s="341" t="s">
        <v>242</v>
      </c>
      <c r="B107" s="342">
        <v>0.2</v>
      </c>
      <c r="C107" s="343" t="s">
        <v>449</v>
      </c>
      <c r="D107" s="320"/>
      <c r="E107" s="320"/>
      <c r="F107" s="320"/>
      <c r="G107" s="320"/>
      <c r="H107" s="320"/>
      <c r="I107" s="312">
        <f>TRUNC((E105+I106)*B107)</f>
        <v>2710944</v>
      </c>
      <c r="J107" s="322"/>
    </row>
    <row r="108" spans="1:10" s="310" customFormat="1" ht="20.100000000000001" hidden="1" customHeight="1">
      <c r="A108" s="344" t="s">
        <v>243</v>
      </c>
      <c r="B108" s="345"/>
      <c r="C108" s="346"/>
      <c r="D108" s="347"/>
      <c r="E108" s="347">
        <f>E105+E106+E107</f>
        <v>6454629</v>
      </c>
      <c r="F108" s="347"/>
      <c r="G108" s="347">
        <f>G105+G106+G107</f>
        <v>0</v>
      </c>
      <c r="H108" s="347"/>
      <c r="I108" s="347">
        <f>I105+I106+I107</f>
        <v>10257449</v>
      </c>
      <c r="J108" s="348"/>
    </row>
    <row r="109" spans="1:10" s="310" customFormat="1" ht="20.100000000000001" hidden="1" customHeight="1">
      <c r="A109" s="328"/>
      <c r="B109" s="329"/>
      <c r="C109" s="330"/>
      <c r="D109" s="331"/>
      <c r="E109" s="331"/>
      <c r="F109" s="331"/>
      <c r="G109" s="331"/>
      <c r="H109" s="331"/>
      <c r="I109" s="331"/>
      <c r="J109" s="330"/>
    </row>
    <row r="110" spans="1:10" s="310" customFormat="1" ht="20.100000000000001" customHeight="1">
      <c r="A110" s="332" t="s">
        <v>227</v>
      </c>
      <c r="B110" s="333" t="s">
        <v>697</v>
      </c>
      <c r="C110" s="300"/>
      <c r="D110" s="301"/>
      <c r="E110" s="302"/>
      <c r="F110" s="300"/>
      <c r="G110" s="300"/>
      <c r="H110" s="301"/>
      <c r="I110" s="300"/>
      <c r="J110" s="300"/>
    </row>
    <row r="111" spans="1:10" s="310" customFormat="1" ht="20.100000000000001" customHeight="1">
      <c r="A111" s="334" t="s">
        <v>228</v>
      </c>
      <c r="B111" s="335" t="s">
        <v>516</v>
      </c>
      <c r="C111" s="300"/>
      <c r="D111" s="302"/>
      <c r="E111" s="336" t="s">
        <v>454</v>
      </c>
      <c r="F111" s="300"/>
      <c r="G111" s="336" t="s">
        <v>455</v>
      </c>
      <c r="H111" s="301"/>
      <c r="I111" s="336" t="s">
        <v>456</v>
      </c>
      <c r="J111" s="302"/>
    </row>
    <row r="112" spans="1:10" s="310" customFormat="1" ht="20.100000000000001" customHeight="1">
      <c r="A112" s="334" t="s">
        <v>229</v>
      </c>
      <c r="B112" s="335" t="s">
        <v>258</v>
      </c>
      <c r="C112" s="300"/>
      <c r="D112" s="302"/>
      <c r="E112" s="336">
        <f>SUM(E121:E126)</f>
        <v>2598840.5</v>
      </c>
      <c r="F112" s="300"/>
      <c r="G112" s="336">
        <f>SUM(G121:G126)</f>
        <v>0</v>
      </c>
      <c r="H112" s="302"/>
      <c r="I112" s="336">
        <f>SUM(I121:I126)</f>
        <v>223399</v>
      </c>
      <c r="J112" s="302"/>
    </row>
    <row r="113" spans="1:10" s="310" customFormat="1" ht="20.100000000000001" customHeight="1">
      <c r="A113" s="577" t="s">
        <v>450</v>
      </c>
      <c r="B113" s="579" t="s">
        <v>451</v>
      </c>
      <c r="C113" s="581" t="s">
        <v>452</v>
      </c>
      <c r="D113" s="309" t="s">
        <v>196</v>
      </c>
      <c r="E113" s="309"/>
      <c r="F113" s="309" t="s">
        <v>193</v>
      </c>
      <c r="G113" s="309"/>
      <c r="H113" s="581" t="s">
        <v>197</v>
      </c>
      <c r="I113" s="581"/>
      <c r="J113" s="587" t="s">
        <v>444</v>
      </c>
    </row>
    <row r="114" spans="1:10" s="310" customFormat="1" ht="20.100000000000001" customHeight="1">
      <c r="A114" s="578"/>
      <c r="B114" s="580"/>
      <c r="C114" s="582"/>
      <c r="D114" s="311" t="s">
        <v>453</v>
      </c>
      <c r="E114" s="312" t="s">
        <v>42</v>
      </c>
      <c r="F114" s="311" t="s">
        <v>453</v>
      </c>
      <c r="G114" s="312" t="s">
        <v>42</v>
      </c>
      <c r="H114" s="311" t="s">
        <v>453</v>
      </c>
      <c r="I114" s="312" t="s">
        <v>42</v>
      </c>
      <c r="J114" s="588"/>
    </row>
    <row r="115" spans="1:10" s="310" customFormat="1" ht="20.100000000000001" customHeight="1">
      <c r="A115" s="313" t="s">
        <v>1</v>
      </c>
      <c r="B115" s="314"/>
      <c r="C115" s="315"/>
      <c r="D115" s="311"/>
      <c r="E115" s="312"/>
      <c r="F115" s="311"/>
      <c r="G115" s="312"/>
      <c r="H115" s="311"/>
      <c r="I115" s="312"/>
      <c r="J115" s="316"/>
    </row>
    <row r="116" spans="1:10" s="310" customFormat="1" ht="20.100000000000001" customHeight="1">
      <c r="A116" s="313" t="s">
        <v>685</v>
      </c>
      <c r="B116" s="314">
        <f>'5. GIS산출근거'!C247</f>
        <v>1.99</v>
      </c>
      <c r="C116" s="312" t="s">
        <v>249</v>
      </c>
      <c r="D116" s="311">
        <f>'8. GIS기초자료'!D5</f>
        <v>289265</v>
      </c>
      <c r="E116" s="312">
        <f>TRUNC(B116*D116)</f>
        <v>575637</v>
      </c>
      <c r="F116" s="311"/>
      <c r="G116" s="312"/>
      <c r="H116" s="311"/>
      <c r="I116" s="312"/>
      <c r="J116" s="316"/>
    </row>
    <row r="117" spans="1:10" s="310" customFormat="1" ht="20.100000000000001" customHeight="1">
      <c r="A117" s="313" t="s">
        <v>686</v>
      </c>
      <c r="B117" s="314">
        <f>'5. GIS산출근거'!D247</f>
        <v>7.3660465116279079</v>
      </c>
      <c r="C117" s="312" t="s">
        <v>238</v>
      </c>
      <c r="D117" s="311">
        <f>'8. GIS기초자료'!D6</f>
        <v>251596</v>
      </c>
      <c r="E117" s="312">
        <f>TRUNC(B117*D117)</f>
        <v>1853267</v>
      </c>
      <c r="F117" s="311"/>
      <c r="G117" s="312"/>
      <c r="H117" s="311"/>
      <c r="I117" s="312"/>
      <c r="J117" s="322"/>
    </row>
    <row r="118" spans="1:10" s="310" customFormat="1" ht="20.100000000000001" customHeight="1">
      <c r="A118" s="313" t="s">
        <v>687</v>
      </c>
      <c r="B118" s="314">
        <f>'5. GIS산출근거'!E247</f>
        <v>9.986046511627908</v>
      </c>
      <c r="C118" s="312" t="s">
        <v>236</v>
      </c>
      <c r="D118" s="311">
        <f>'8. GIS기초자료'!D7</f>
        <v>215609</v>
      </c>
      <c r="E118" s="312">
        <f>TRUNC(B118*D118)</f>
        <v>2153081</v>
      </c>
      <c r="F118" s="311"/>
      <c r="G118" s="312"/>
      <c r="H118" s="311"/>
      <c r="I118" s="312"/>
      <c r="J118" s="322"/>
    </row>
    <row r="119" spans="1:10" s="310" customFormat="1" ht="20.100000000000001" customHeight="1">
      <c r="A119" s="313" t="s">
        <v>789</v>
      </c>
      <c r="B119" s="314">
        <f>'5. GIS산출근거'!F247</f>
        <v>2.6100000000000003</v>
      </c>
      <c r="C119" s="312" t="s">
        <v>262</v>
      </c>
      <c r="D119" s="311">
        <f>'8. GIS기초자료'!D9</f>
        <v>235899</v>
      </c>
      <c r="E119" s="312">
        <f>TRUNC(B119*D119)</f>
        <v>615696</v>
      </c>
      <c r="F119" s="311"/>
      <c r="G119" s="312"/>
      <c r="H119" s="311"/>
      <c r="I119" s="312"/>
      <c r="J119" s="322"/>
    </row>
    <row r="120" spans="1:10" s="310" customFormat="1" ht="20.100000000000001" customHeight="1">
      <c r="A120" s="313" t="s">
        <v>840</v>
      </c>
      <c r="B120" s="516"/>
      <c r="C120" s="312"/>
      <c r="D120" s="311"/>
      <c r="E120" s="312">
        <f>SUM(E115:E119)</f>
        <v>5197681</v>
      </c>
      <c r="F120" s="311"/>
      <c r="G120" s="312">
        <f>SUM(G115:G119)</f>
        <v>0</v>
      </c>
      <c r="H120" s="311"/>
      <c r="I120" s="312">
        <f>SUM(I115:I119)</f>
        <v>0</v>
      </c>
      <c r="J120" s="515"/>
    </row>
    <row r="121" spans="1:10" s="310" customFormat="1" ht="20.100000000000001" customHeight="1">
      <c r="A121" s="518" t="s">
        <v>841</v>
      </c>
      <c r="B121" s="517">
        <v>0.5</v>
      </c>
      <c r="C121" s="312" t="s">
        <v>844</v>
      </c>
      <c r="D121" s="311"/>
      <c r="E121" s="312">
        <f>E120*$B$14</f>
        <v>2598840.5</v>
      </c>
      <c r="F121" s="311"/>
      <c r="G121" s="312">
        <f>G120*$B$14</f>
        <v>0</v>
      </c>
      <c r="H121" s="311"/>
      <c r="I121" s="312">
        <f>I120*$B$14</f>
        <v>0</v>
      </c>
      <c r="J121" s="519"/>
    </row>
    <row r="122" spans="1:10" s="310" customFormat="1" ht="20.100000000000001" customHeight="1">
      <c r="A122" s="592" t="s">
        <v>842</v>
      </c>
      <c r="B122" s="593"/>
      <c r="C122" s="593"/>
      <c r="D122" s="593"/>
      <c r="E122" s="593"/>
      <c r="F122" s="593"/>
      <c r="G122" s="593"/>
      <c r="H122" s="593"/>
      <c r="I122" s="593"/>
      <c r="J122" s="594"/>
    </row>
    <row r="123" spans="1:10" s="310" customFormat="1" ht="20.100000000000001" customHeight="1">
      <c r="A123" s="589" t="s">
        <v>843</v>
      </c>
      <c r="B123" s="590"/>
      <c r="C123" s="590"/>
      <c r="D123" s="590"/>
      <c r="E123" s="590"/>
      <c r="F123" s="590"/>
      <c r="G123" s="590"/>
      <c r="H123" s="590"/>
      <c r="I123" s="590"/>
      <c r="J123" s="591"/>
    </row>
    <row r="124" spans="1:10" s="310" customFormat="1" ht="20.100000000000001" customHeight="1">
      <c r="A124" s="313" t="s">
        <v>2</v>
      </c>
      <c r="B124" s="323"/>
      <c r="C124" s="338"/>
      <c r="D124" s="337"/>
      <c r="E124" s="337"/>
      <c r="F124" s="337"/>
      <c r="G124" s="337"/>
      <c r="H124" s="337"/>
      <c r="I124" s="337"/>
      <c r="J124" s="317"/>
    </row>
    <row r="125" spans="1:10" s="310" customFormat="1" ht="20.100000000000001" customHeight="1">
      <c r="A125" s="313" t="s">
        <v>683</v>
      </c>
      <c r="B125" s="318">
        <f>'5. GIS산출근거'!J244</f>
        <v>5.1860465116279073</v>
      </c>
      <c r="C125" s="319" t="s">
        <v>256</v>
      </c>
      <c r="D125" s="337"/>
      <c r="E125" s="337"/>
      <c r="F125" s="337"/>
      <c r="G125" s="337"/>
      <c r="H125" s="337">
        <f>'6. 기계경비'!$L$18</f>
        <v>43077</v>
      </c>
      <c r="I125" s="337">
        <f>TRUNC(B125*H125)</f>
        <v>223399</v>
      </c>
      <c r="J125" s="317"/>
    </row>
    <row r="126" spans="1:10" s="310" customFormat="1" ht="20.100000000000001" customHeight="1">
      <c r="A126" s="328"/>
      <c r="B126" s="329"/>
      <c r="C126" s="330"/>
      <c r="D126" s="331"/>
      <c r="E126" s="331"/>
      <c r="F126" s="331"/>
      <c r="G126" s="331"/>
      <c r="H126" s="331"/>
      <c r="I126" s="331"/>
      <c r="J126" s="330"/>
    </row>
    <row r="127" spans="1:10" s="310" customFormat="1" ht="20.100000000000001" customHeight="1">
      <c r="A127" s="328"/>
      <c r="B127" s="329"/>
      <c r="C127" s="330"/>
      <c r="D127" s="331"/>
      <c r="E127" s="331"/>
      <c r="F127" s="331"/>
      <c r="G127" s="331"/>
      <c r="H127" s="331"/>
      <c r="I127" s="331"/>
      <c r="J127" s="330"/>
    </row>
    <row r="128" spans="1:10" s="310" customFormat="1" ht="20.100000000000001" customHeight="1">
      <c r="A128" s="332" t="s">
        <v>227</v>
      </c>
      <c r="B128" s="333" t="s">
        <v>712</v>
      </c>
      <c r="C128" s="300"/>
      <c r="D128" s="301"/>
      <c r="E128" s="302"/>
      <c r="F128" s="300"/>
      <c r="G128" s="300"/>
      <c r="H128" s="301"/>
      <c r="I128" s="300"/>
      <c r="J128" s="300"/>
    </row>
    <row r="129" spans="1:10" s="310" customFormat="1" ht="20.100000000000001" customHeight="1">
      <c r="A129" s="334" t="s">
        <v>228</v>
      </c>
      <c r="B129" s="385" t="s">
        <v>364</v>
      </c>
      <c r="C129" s="300"/>
      <c r="D129" s="302"/>
      <c r="E129" s="336" t="s">
        <v>454</v>
      </c>
      <c r="F129" s="300"/>
      <c r="G129" s="336" t="s">
        <v>455</v>
      </c>
      <c r="H129" s="301"/>
      <c r="I129" s="336" t="s">
        <v>456</v>
      </c>
      <c r="J129" s="302"/>
    </row>
    <row r="130" spans="1:10" s="310" customFormat="1" ht="20.100000000000001" customHeight="1">
      <c r="A130" s="334" t="s">
        <v>229</v>
      </c>
      <c r="B130" s="335" t="s">
        <v>253</v>
      </c>
      <c r="C130" s="300"/>
      <c r="D130" s="302"/>
      <c r="E130" s="336">
        <f>SUM(E133:E139)</f>
        <v>168655</v>
      </c>
      <c r="F130" s="302"/>
      <c r="G130" s="336">
        <f>SUM(G133:G139)</f>
        <v>0</v>
      </c>
      <c r="H130" s="301"/>
      <c r="I130" s="336">
        <f>SUM(I133:I139)</f>
        <v>3567</v>
      </c>
      <c r="J130" s="302"/>
    </row>
    <row r="131" spans="1:10" s="310" customFormat="1" ht="20.100000000000001" customHeight="1">
      <c r="A131" s="577" t="s">
        <v>450</v>
      </c>
      <c r="B131" s="579" t="s">
        <v>451</v>
      </c>
      <c r="C131" s="581" t="s">
        <v>452</v>
      </c>
      <c r="D131" s="309" t="s">
        <v>196</v>
      </c>
      <c r="E131" s="309"/>
      <c r="F131" s="309" t="s">
        <v>193</v>
      </c>
      <c r="G131" s="309"/>
      <c r="H131" s="581" t="s">
        <v>197</v>
      </c>
      <c r="I131" s="581"/>
      <c r="J131" s="587" t="s">
        <v>444</v>
      </c>
    </row>
    <row r="132" spans="1:10" s="310" customFormat="1" ht="20.100000000000001" customHeight="1">
      <c r="A132" s="578"/>
      <c r="B132" s="580"/>
      <c r="C132" s="582"/>
      <c r="D132" s="311" t="s">
        <v>453</v>
      </c>
      <c r="E132" s="312" t="s">
        <v>42</v>
      </c>
      <c r="F132" s="311" t="s">
        <v>453</v>
      </c>
      <c r="G132" s="312" t="s">
        <v>42</v>
      </c>
      <c r="H132" s="311" t="s">
        <v>453</v>
      </c>
      <c r="I132" s="312" t="s">
        <v>42</v>
      </c>
      <c r="J132" s="588"/>
    </row>
    <row r="133" spans="1:10" s="310" customFormat="1" ht="20.100000000000001" customHeight="1">
      <c r="A133" s="313" t="s">
        <v>1</v>
      </c>
      <c r="B133" s="314"/>
      <c r="C133" s="315"/>
      <c r="D133" s="311"/>
      <c r="E133" s="312"/>
      <c r="F133" s="311"/>
      <c r="G133" s="312"/>
      <c r="H133" s="311"/>
      <c r="I133" s="312"/>
      <c r="J133" s="316"/>
    </row>
    <row r="134" spans="1:10" s="310" customFormat="1" ht="20.100000000000001" customHeight="1">
      <c r="A134" s="313" t="s">
        <v>685</v>
      </c>
      <c r="B134" s="314">
        <f>'5. GIS산출근거'!D309</f>
        <v>6.7938025236593064E-2</v>
      </c>
      <c r="C134" s="319" t="s">
        <v>268</v>
      </c>
      <c r="D134" s="311">
        <f>'8. GIS기초자료'!$D$5</f>
        <v>289265</v>
      </c>
      <c r="E134" s="337">
        <f>TRUNC(B134*D134)</f>
        <v>19652</v>
      </c>
      <c r="F134" s="311"/>
      <c r="G134" s="312"/>
      <c r="H134" s="311"/>
      <c r="I134" s="312"/>
      <c r="J134" s="316"/>
    </row>
    <row r="135" spans="1:10" s="310" customFormat="1" ht="20.100000000000001" customHeight="1">
      <c r="A135" s="313" t="s">
        <v>717</v>
      </c>
      <c r="B135" s="318">
        <f>'5. GIS산출근거'!F309</f>
        <v>6.7938025236593064E-2</v>
      </c>
      <c r="C135" s="319" t="s">
        <v>268</v>
      </c>
      <c r="D135" s="337">
        <f>'8. GIS기초자료'!$D$15</f>
        <v>249574</v>
      </c>
      <c r="E135" s="337">
        <f>TRUNC(B135*D135)</f>
        <v>16955</v>
      </c>
      <c r="F135" s="337"/>
      <c r="G135" s="337"/>
      <c r="H135" s="337"/>
      <c r="I135" s="337"/>
      <c r="J135" s="317"/>
    </row>
    <row r="136" spans="1:10" s="310" customFormat="1" ht="20.100000000000001" customHeight="1">
      <c r="A136" s="313" t="s">
        <v>772</v>
      </c>
      <c r="B136" s="323">
        <f>'5. GIS산출근거'!H310</f>
        <v>0.54350420189274451</v>
      </c>
      <c r="C136" s="319" t="s">
        <v>237</v>
      </c>
      <c r="D136" s="320">
        <f>'8. GIS기초자료'!D12</f>
        <v>242957</v>
      </c>
      <c r="E136" s="320">
        <f>TRUNC(B136*D136)</f>
        <v>132048</v>
      </c>
      <c r="F136" s="320"/>
      <c r="G136" s="320"/>
      <c r="H136" s="320"/>
      <c r="I136" s="337"/>
      <c r="J136" s="317"/>
    </row>
    <row r="137" spans="1:10" s="310" customFormat="1" ht="20.100000000000001" customHeight="1">
      <c r="A137" s="313" t="s">
        <v>2</v>
      </c>
      <c r="B137" s="323"/>
      <c r="C137" s="338"/>
      <c r="D137" s="337"/>
      <c r="E137" s="337"/>
      <c r="F137" s="337"/>
      <c r="G137" s="337"/>
      <c r="H137" s="337"/>
      <c r="I137" s="337"/>
      <c r="J137" s="317"/>
    </row>
    <row r="138" spans="1:10" s="310" customFormat="1" ht="20.100000000000001" customHeight="1">
      <c r="A138" s="313" t="s">
        <v>683</v>
      </c>
      <c r="B138" s="318">
        <f>'5. GIS산출근거'!C306</f>
        <v>0.67938025236593058</v>
      </c>
      <c r="C138" s="319" t="s">
        <v>256</v>
      </c>
      <c r="D138" s="337"/>
      <c r="E138" s="337"/>
      <c r="F138" s="337"/>
      <c r="G138" s="337"/>
      <c r="H138" s="337">
        <f>'6. 기계경비'!L16</f>
        <v>5251</v>
      </c>
      <c r="I138" s="337">
        <f>TRUNC(B138*H138)</f>
        <v>3567</v>
      </c>
      <c r="J138" s="317"/>
    </row>
    <row r="139" spans="1:10" s="310" customFormat="1" ht="20.100000000000001" customHeight="1">
      <c r="A139" s="313"/>
      <c r="B139" s="323"/>
      <c r="C139" s="319"/>
      <c r="D139" s="320"/>
      <c r="E139" s="320"/>
      <c r="F139" s="320"/>
      <c r="G139" s="320"/>
      <c r="H139" s="320"/>
      <c r="I139" s="337"/>
      <c r="J139" s="317"/>
    </row>
    <row r="140" spans="1:10" s="310" customFormat="1" ht="20.100000000000001" hidden="1" customHeight="1">
      <c r="A140" s="332" t="s">
        <v>227</v>
      </c>
      <c r="B140" s="333" t="s">
        <v>491</v>
      </c>
      <c r="C140" s="300"/>
      <c r="D140" s="301"/>
      <c r="E140" s="302"/>
      <c r="F140" s="300"/>
      <c r="G140" s="300"/>
      <c r="H140" s="301"/>
      <c r="I140" s="300"/>
      <c r="J140" s="300"/>
    </row>
    <row r="141" spans="1:10" s="310" customFormat="1" ht="20.100000000000001" hidden="1" customHeight="1">
      <c r="A141" s="334" t="s">
        <v>228</v>
      </c>
      <c r="B141" s="335" t="s">
        <v>492</v>
      </c>
      <c r="C141" s="300"/>
      <c r="D141" s="302"/>
      <c r="E141" s="336" t="s">
        <v>454</v>
      </c>
      <c r="F141" s="300"/>
      <c r="G141" s="336" t="s">
        <v>455</v>
      </c>
      <c r="H141" s="301"/>
      <c r="I141" s="336" t="s">
        <v>456</v>
      </c>
      <c r="J141" s="302"/>
    </row>
    <row r="142" spans="1:10" s="310" customFormat="1" ht="20.100000000000001" hidden="1" customHeight="1">
      <c r="A142" s="334" t="s">
        <v>229</v>
      </c>
      <c r="B142" s="335" t="s">
        <v>253</v>
      </c>
      <c r="C142" s="300"/>
      <c r="D142" s="302"/>
      <c r="E142" s="336">
        <f>E155</f>
        <v>259337</v>
      </c>
      <c r="F142" s="302"/>
      <c r="G142" s="336">
        <f>G155</f>
        <v>0</v>
      </c>
      <c r="H142" s="301"/>
      <c r="I142" s="336">
        <f>I155</f>
        <v>394191</v>
      </c>
      <c r="J142" s="302"/>
    </row>
    <row r="143" spans="1:10" s="310" customFormat="1" ht="20.100000000000001" hidden="1" customHeight="1">
      <c r="A143" s="577" t="s">
        <v>450</v>
      </c>
      <c r="B143" s="579" t="s">
        <v>451</v>
      </c>
      <c r="C143" s="581" t="s">
        <v>452</v>
      </c>
      <c r="D143" s="309" t="s">
        <v>196</v>
      </c>
      <c r="E143" s="309"/>
      <c r="F143" s="309" t="s">
        <v>193</v>
      </c>
      <c r="G143" s="309"/>
      <c r="H143" s="581" t="s">
        <v>197</v>
      </c>
      <c r="I143" s="581"/>
      <c r="J143" s="587" t="s">
        <v>444</v>
      </c>
    </row>
    <row r="144" spans="1:10" s="310" customFormat="1" ht="20.100000000000001" hidden="1" customHeight="1">
      <c r="A144" s="578"/>
      <c r="B144" s="580"/>
      <c r="C144" s="582"/>
      <c r="D144" s="311" t="s">
        <v>453</v>
      </c>
      <c r="E144" s="312" t="s">
        <v>42</v>
      </c>
      <c r="F144" s="311" t="s">
        <v>453</v>
      </c>
      <c r="G144" s="312" t="s">
        <v>42</v>
      </c>
      <c r="H144" s="311" t="s">
        <v>453</v>
      </c>
      <c r="I144" s="312" t="s">
        <v>42</v>
      </c>
      <c r="J144" s="588"/>
    </row>
    <row r="145" spans="1:10" s="310" customFormat="1" ht="20.100000000000001" hidden="1" customHeight="1">
      <c r="A145" s="313" t="s">
        <v>1</v>
      </c>
      <c r="B145" s="314"/>
      <c r="C145" s="315"/>
      <c r="D145" s="311"/>
      <c r="E145" s="312"/>
      <c r="F145" s="311"/>
      <c r="G145" s="312"/>
      <c r="H145" s="311"/>
      <c r="I145" s="312"/>
      <c r="J145" s="316"/>
    </row>
    <row r="146" spans="1:10" s="310" customFormat="1" ht="20.100000000000001" hidden="1" customHeight="1">
      <c r="A146" s="313" t="s">
        <v>445</v>
      </c>
      <c r="B146" s="314">
        <f>'5. GIS산출근거'!C287</f>
        <v>0.08</v>
      </c>
      <c r="C146" s="319" t="s">
        <v>268</v>
      </c>
      <c r="D146" s="311">
        <f>'8. GIS기초자료'!D5</f>
        <v>289265</v>
      </c>
      <c r="E146" s="337">
        <f>TRUNC(B146*D146)</f>
        <v>23141</v>
      </c>
      <c r="F146" s="311"/>
      <c r="G146" s="312"/>
      <c r="H146" s="311"/>
      <c r="I146" s="312"/>
      <c r="J146" s="316"/>
    </row>
    <row r="147" spans="1:10" s="310" customFormat="1" ht="20.100000000000001" hidden="1" customHeight="1">
      <c r="A147" s="313" t="s">
        <v>457</v>
      </c>
      <c r="B147" s="318">
        <f>'5. GIS산출근거'!D287</f>
        <v>0.08</v>
      </c>
      <c r="C147" s="319" t="s">
        <v>268</v>
      </c>
      <c r="D147" s="337">
        <f>'8. GIS기초자료'!D15</f>
        <v>249574</v>
      </c>
      <c r="E147" s="337">
        <f>TRUNC(B147*D147)</f>
        <v>19965</v>
      </c>
      <c r="F147" s="337"/>
      <c r="G147" s="337"/>
      <c r="H147" s="337"/>
      <c r="I147" s="337"/>
      <c r="J147" s="317"/>
    </row>
    <row r="148" spans="1:10" s="310" customFormat="1" ht="20.100000000000001" hidden="1" customHeight="1">
      <c r="A148" s="313" t="s">
        <v>458</v>
      </c>
      <c r="B148" s="323">
        <f>'5. GIS산출근거'!E288</f>
        <v>0.89</v>
      </c>
      <c r="C148" s="319" t="s">
        <v>237</v>
      </c>
      <c r="D148" s="320">
        <f>'8. GIS기초자료'!D12</f>
        <v>242957</v>
      </c>
      <c r="E148" s="320">
        <f>TRUNC(B148*D148)</f>
        <v>216231</v>
      </c>
      <c r="F148" s="320"/>
      <c r="G148" s="320"/>
      <c r="H148" s="320"/>
      <c r="I148" s="337"/>
      <c r="J148" s="317"/>
    </row>
    <row r="149" spans="1:10" s="310" customFormat="1" ht="20.100000000000001" hidden="1" customHeight="1">
      <c r="A149" s="313" t="s">
        <v>2</v>
      </c>
      <c r="B149" s="323"/>
      <c r="C149" s="338"/>
      <c r="D149" s="337"/>
      <c r="E149" s="337"/>
      <c r="F149" s="337"/>
      <c r="G149" s="337"/>
      <c r="H149" s="337"/>
      <c r="I149" s="337"/>
      <c r="J149" s="317"/>
    </row>
    <row r="150" spans="1:10" s="310" customFormat="1" ht="20.100000000000001" hidden="1" customHeight="1">
      <c r="A150" s="313" t="s">
        <v>446</v>
      </c>
      <c r="B150" s="318">
        <f>'5. GIS산출근거'!H292</f>
        <v>0.89</v>
      </c>
      <c r="C150" s="319" t="s">
        <v>269</v>
      </c>
      <c r="D150" s="337"/>
      <c r="E150" s="337"/>
      <c r="F150" s="337"/>
      <c r="G150" s="337"/>
      <c r="H150" s="337">
        <f>'5. GIS산출근거'!H295</f>
        <v>0</v>
      </c>
      <c r="I150" s="337">
        <f>TRUNC(B150*H150)</f>
        <v>0</v>
      </c>
      <c r="J150" s="317"/>
    </row>
    <row r="151" spans="1:10" s="310" customFormat="1" ht="20.100000000000001" hidden="1" customHeight="1">
      <c r="A151" s="313" t="s">
        <v>447</v>
      </c>
      <c r="B151" s="323">
        <f>B150</f>
        <v>0.89</v>
      </c>
      <c r="C151" s="319" t="s">
        <v>270</v>
      </c>
      <c r="D151" s="320"/>
      <c r="E151" s="320"/>
      <c r="F151" s="320"/>
      <c r="G151" s="320"/>
      <c r="H151" s="320">
        <f>'5. GIS산출근거'!H297</f>
        <v>0</v>
      </c>
      <c r="I151" s="337">
        <f>TRUNC(B151*H151)</f>
        <v>0</v>
      </c>
      <c r="J151" s="317"/>
    </row>
    <row r="152" spans="1:10" s="310" customFormat="1" ht="19.5" hidden="1" customHeight="1">
      <c r="A152" s="341" t="s">
        <v>240</v>
      </c>
      <c r="B152" s="323"/>
      <c r="C152" s="338"/>
      <c r="D152" s="337"/>
      <c r="E152" s="337">
        <f>SUM(E146:E151)</f>
        <v>259337</v>
      </c>
      <c r="F152" s="337"/>
      <c r="G152" s="337">
        <f>SUM(G146:G151)</f>
        <v>0</v>
      </c>
      <c r="H152" s="337"/>
      <c r="I152" s="337">
        <f>SUM(I146:I151)</f>
        <v>0</v>
      </c>
      <c r="J152" s="317"/>
    </row>
    <row r="153" spans="1:10" s="310" customFormat="1" ht="19.5" hidden="1" customHeight="1">
      <c r="A153" s="341" t="s">
        <v>241</v>
      </c>
      <c r="B153" s="342">
        <v>1.1000000000000001</v>
      </c>
      <c r="C153" s="343" t="s">
        <v>448</v>
      </c>
      <c r="D153" s="351"/>
      <c r="E153" s="351"/>
      <c r="F153" s="351"/>
      <c r="G153" s="351"/>
      <c r="H153" s="351"/>
      <c r="I153" s="312">
        <f>TRUNC(E152*B153)</f>
        <v>285270</v>
      </c>
      <c r="J153" s="317"/>
    </row>
    <row r="154" spans="1:10" s="310" customFormat="1" ht="19.5" hidden="1" customHeight="1">
      <c r="A154" s="341" t="s">
        <v>242</v>
      </c>
      <c r="B154" s="342">
        <v>0.2</v>
      </c>
      <c r="C154" s="343" t="s">
        <v>449</v>
      </c>
      <c r="D154" s="351"/>
      <c r="E154" s="351"/>
      <c r="F154" s="351"/>
      <c r="G154" s="351"/>
      <c r="H154" s="351"/>
      <c r="I154" s="312">
        <f>TRUNC((E152+I153)*B154)</f>
        <v>108921</v>
      </c>
      <c r="J154" s="317"/>
    </row>
    <row r="155" spans="1:10" s="310" customFormat="1" ht="19.5" hidden="1" customHeight="1">
      <c r="A155" s="344" t="s">
        <v>243</v>
      </c>
      <c r="B155" s="345"/>
      <c r="C155" s="346"/>
      <c r="D155" s="347"/>
      <c r="E155" s="347">
        <f>E152+E153+E154</f>
        <v>259337</v>
      </c>
      <c r="F155" s="347"/>
      <c r="G155" s="347">
        <f>G152+G153+G154</f>
        <v>0</v>
      </c>
      <c r="H155" s="347"/>
      <c r="I155" s="347">
        <f>I152+I153+I154</f>
        <v>394191</v>
      </c>
      <c r="J155" s="352"/>
    </row>
    <row r="156" spans="1:10" s="310" customFormat="1" ht="19.5" hidden="1" customHeight="1">
      <c r="A156" s="340"/>
      <c r="B156" s="349"/>
      <c r="C156" s="340"/>
      <c r="D156" s="331"/>
      <c r="E156" s="331"/>
      <c r="F156" s="331"/>
      <c r="G156" s="331"/>
      <c r="H156" s="331"/>
      <c r="I156" s="350"/>
      <c r="J156" s="330"/>
    </row>
    <row r="157" spans="1:10" s="310" customFormat="1" ht="19.5" customHeight="1">
      <c r="A157" s="339"/>
      <c r="B157" s="329"/>
      <c r="C157" s="330"/>
      <c r="D157" s="331"/>
      <c r="E157" s="331"/>
      <c r="F157" s="331"/>
      <c r="G157" s="331"/>
      <c r="H157" s="331"/>
      <c r="I157" s="331"/>
      <c r="J157" s="340"/>
    </row>
    <row r="158" spans="1:10" s="310" customFormat="1" ht="20.100000000000001" customHeight="1">
      <c r="A158" s="332" t="s">
        <v>227</v>
      </c>
      <c r="B158" s="333" t="s">
        <v>715</v>
      </c>
      <c r="C158" s="300"/>
      <c r="D158" s="301"/>
      <c r="E158" s="302"/>
      <c r="F158" s="300"/>
      <c r="G158" s="300"/>
      <c r="H158" s="301"/>
      <c r="I158" s="300"/>
      <c r="J158" s="300"/>
    </row>
    <row r="159" spans="1:10" s="310" customFormat="1" ht="20.100000000000001" customHeight="1">
      <c r="A159" s="334" t="s">
        <v>228</v>
      </c>
      <c r="B159" s="335" t="s">
        <v>716</v>
      </c>
      <c r="C159" s="300"/>
      <c r="D159" s="302"/>
      <c r="E159" s="336" t="s">
        <v>454</v>
      </c>
      <c r="F159" s="300"/>
      <c r="G159" s="336" t="s">
        <v>455</v>
      </c>
      <c r="H159" s="301"/>
      <c r="I159" s="336" t="s">
        <v>456</v>
      </c>
      <c r="J159" s="302"/>
    </row>
    <row r="160" spans="1:10" s="310" customFormat="1" ht="20.100000000000001" customHeight="1">
      <c r="A160" s="334" t="s">
        <v>229</v>
      </c>
      <c r="B160" s="335" t="s">
        <v>253</v>
      </c>
      <c r="C160" s="300"/>
      <c r="D160" s="302"/>
      <c r="E160" s="336">
        <f>SUM(E163:E169)</f>
        <v>122073</v>
      </c>
      <c r="F160" s="302"/>
      <c r="G160" s="336">
        <f>SUM(G163:G169)</f>
        <v>0</v>
      </c>
      <c r="H160" s="301"/>
      <c r="I160" s="336">
        <f>SUM(I163:I169)</f>
        <v>2548</v>
      </c>
      <c r="J160" s="302"/>
    </row>
    <row r="161" spans="1:10" s="310" customFormat="1" ht="20.100000000000001" customHeight="1">
      <c r="A161" s="577" t="s">
        <v>450</v>
      </c>
      <c r="B161" s="579" t="s">
        <v>451</v>
      </c>
      <c r="C161" s="581" t="s">
        <v>452</v>
      </c>
      <c r="D161" s="309" t="s">
        <v>196</v>
      </c>
      <c r="E161" s="309"/>
      <c r="F161" s="309" t="s">
        <v>193</v>
      </c>
      <c r="G161" s="309"/>
      <c r="H161" s="581" t="s">
        <v>197</v>
      </c>
      <c r="I161" s="581"/>
      <c r="J161" s="587" t="s">
        <v>444</v>
      </c>
    </row>
    <row r="162" spans="1:10" s="310" customFormat="1" ht="20.100000000000001" customHeight="1">
      <c r="A162" s="578"/>
      <c r="B162" s="580"/>
      <c r="C162" s="582"/>
      <c r="D162" s="311" t="s">
        <v>453</v>
      </c>
      <c r="E162" s="312" t="s">
        <v>42</v>
      </c>
      <c r="F162" s="311" t="s">
        <v>453</v>
      </c>
      <c r="G162" s="312" t="s">
        <v>42</v>
      </c>
      <c r="H162" s="311" t="s">
        <v>453</v>
      </c>
      <c r="I162" s="312" t="s">
        <v>42</v>
      </c>
      <c r="J162" s="588"/>
    </row>
    <row r="163" spans="1:10" s="310" customFormat="1" ht="20.100000000000001" customHeight="1">
      <c r="A163" s="313" t="s">
        <v>1</v>
      </c>
      <c r="B163" s="314"/>
      <c r="C163" s="315"/>
      <c r="D163" s="311"/>
      <c r="E163" s="312"/>
      <c r="F163" s="311"/>
      <c r="G163" s="312"/>
      <c r="H163" s="311"/>
      <c r="I163" s="312"/>
      <c r="J163" s="316"/>
    </row>
    <row r="164" spans="1:10" s="310" customFormat="1" ht="20.100000000000001" customHeight="1">
      <c r="A164" s="313" t="s">
        <v>685</v>
      </c>
      <c r="B164" s="314">
        <f>'5. GIS산출근거'!D370</f>
        <v>4.8527160883280761E-2</v>
      </c>
      <c r="C164" s="319" t="s">
        <v>271</v>
      </c>
      <c r="D164" s="311">
        <f>'8. GIS기초자료'!$D$5</f>
        <v>289265</v>
      </c>
      <c r="E164" s="337">
        <f>TRUNC(B164*D164)</f>
        <v>14037</v>
      </c>
      <c r="F164" s="311"/>
      <c r="G164" s="312"/>
      <c r="H164" s="311"/>
      <c r="I164" s="312"/>
      <c r="J164" s="316"/>
    </row>
    <row r="165" spans="1:10" s="310" customFormat="1" ht="20.100000000000001" customHeight="1">
      <c r="A165" s="313" t="s">
        <v>717</v>
      </c>
      <c r="B165" s="318">
        <f>'5. GIS산출근거'!F370</f>
        <v>0.29116296529968455</v>
      </c>
      <c r="C165" s="319" t="s">
        <v>271</v>
      </c>
      <c r="D165" s="337">
        <f>'8. GIS기초자료'!$D$15</f>
        <v>249574</v>
      </c>
      <c r="E165" s="337">
        <f>TRUNC(B165*D165)</f>
        <v>72666</v>
      </c>
      <c r="F165" s="337"/>
      <c r="G165" s="337"/>
      <c r="H165" s="337"/>
      <c r="I165" s="337"/>
      <c r="J165" s="322"/>
    </row>
    <row r="166" spans="1:10" s="310" customFormat="1" ht="20.100000000000001" customHeight="1">
      <c r="A166" s="313" t="s">
        <v>772</v>
      </c>
      <c r="B166" s="323">
        <f>'5. GIS산출근거'!H371</f>
        <v>0.14558148264984228</v>
      </c>
      <c r="C166" s="319" t="s">
        <v>272</v>
      </c>
      <c r="D166" s="320">
        <f>'8. GIS기초자료'!$D$12</f>
        <v>242957</v>
      </c>
      <c r="E166" s="320">
        <f>TRUNC(B166*D166)</f>
        <v>35370</v>
      </c>
      <c r="F166" s="320"/>
      <c r="G166" s="320"/>
      <c r="H166" s="320"/>
      <c r="I166" s="337"/>
      <c r="J166" s="322"/>
    </row>
    <row r="167" spans="1:10" s="310" customFormat="1" ht="20.100000000000001" customHeight="1">
      <c r="A167" s="313" t="s">
        <v>403</v>
      </c>
      <c r="B167" s="323"/>
      <c r="C167" s="338"/>
      <c r="D167" s="337"/>
      <c r="E167" s="337"/>
      <c r="F167" s="337"/>
      <c r="G167" s="337"/>
      <c r="H167" s="337"/>
      <c r="I167" s="337"/>
      <c r="J167" s="322"/>
    </row>
    <row r="168" spans="1:10" s="310" customFormat="1" ht="20.100000000000001" customHeight="1">
      <c r="A168" s="313" t="s">
        <v>683</v>
      </c>
      <c r="B168" s="318">
        <f>'5. GIS산출근거'!C367</f>
        <v>0.48527160883280757</v>
      </c>
      <c r="C168" s="319" t="s">
        <v>273</v>
      </c>
      <c r="D168" s="337"/>
      <c r="E168" s="337"/>
      <c r="F168" s="337"/>
      <c r="G168" s="337"/>
      <c r="H168" s="337">
        <f>'6. 기계경비'!L16</f>
        <v>5251</v>
      </c>
      <c r="I168" s="337">
        <f>TRUNC(B168*H168)</f>
        <v>2548</v>
      </c>
      <c r="J168" s="322"/>
    </row>
    <row r="169" spans="1:10" s="310" customFormat="1" ht="20.100000000000001" customHeight="1">
      <c r="A169" s="328"/>
      <c r="B169" s="329"/>
      <c r="C169" s="330"/>
      <c r="D169" s="331"/>
      <c r="E169" s="331"/>
      <c r="F169" s="331"/>
      <c r="G169" s="331"/>
      <c r="H169" s="331"/>
      <c r="I169" s="331"/>
      <c r="J169" s="330"/>
    </row>
    <row r="170" spans="1:10" s="310" customFormat="1" ht="20.100000000000001" customHeight="1">
      <c r="A170" s="339"/>
      <c r="B170" s="329"/>
      <c r="C170" s="330"/>
      <c r="D170" s="331"/>
      <c r="E170" s="331"/>
      <c r="F170" s="331"/>
      <c r="G170" s="331"/>
      <c r="H170" s="331"/>
      <c r="I170" s="331"/>
      <c r="J170" s="340"/>
    </row>
    <row r="171" spans="1:10" s="310" customFormat="1" ht="20.100000000000001" customHeight="1">
      <c r="A171" s="332" t="s">
        <v>227</v>
      </c>
      <c r="B171" s="333" t="s">
        <v>760</v>
      </c>
      <c r="C171" s="300"/>
      <c r="D171" s="301"/>
      <c r="E171" s="302"/>
      <c r="F171" s="300"/>
      <c r="G171" s="300"/>
      <c r="H171" s="301"/>
      <c r="I171" s="300"/>
      <c r="J171" s="300"/>
    </row>
    <row r="172" spans="1:10" s="310" customFormat="1" ht="20.100000000000001" customHeight="1">
      <c r="A172" s="334" t="s">
        <v>228</v>
      </c>
      <c r="B172" s="335" t="s">
        <v>761</v>
      </c>
      <c r="C172" s="300"/>
      <c r="D172" s="302"/>
      <c r="E172" s="336" t="s">
        <v>1</v>
      </c>
      <c r="F172" s="300"/>
      <c r="G172" s="336" t="s">
        <v>0</v>
      </c>
      <c r="H172" s="301"/>
      <c r="I172" s="336" t="s">
        <v>2</v>
      </c>
      <c r="J172" s="302"/>
    </row>
    <row r="173" spans="1:10" s="310" customFormat="1" ht="20.100000000000001" customHeight="1">
      <c r="A173" s="334" t="s">
        <v>229</v>
      </c>
      <c r="B173" s="335" t="s">
        <v>253</v>
      </c>
      <c r="C173" s="300"/>
      <c r="D173" s="302"/>
      <c r="E173" s="336">
        <f>SUM(E176:E179)</f>
        <v>1519654</v>
      </c>
      <c r="F173" s="302"/>
      <c r="G173" s="336">
        <f>SUM(G176:G179)</f>
        <v>0</v>
      </c>
      <c r="H173" s="301"/>
      <c r="I173" s="336">
        <f>SUM(I176:I179)</f>
        <v>0</v>
      </c>
      <c r="J173" s="302"/>
    </row>
    <row r="174" spans="1:10" s="310" customFormat="1" ht="20.100000000000001" customHeight="1">
      <c r="A174" s="577" t="s">
        <v>450</v>
      </c>
      <c r="B174" s="579" t="s">
        <v>451</v>
      </c>
      <c r="C174" s="581" t="s">
        <v>452</v>
      </c>
      <c r="D174" s="309" t="s">
        <v>196</v>
      </c>
      <c r="E174" s="309"/>
      <c r="F174" s="309" t="s">
        <v>193</v>
      </c>
      <c r="G174" s="309"/>
      <c r="H174" s="581" t="s">
        <v>197</v>
      </c>
      <c r="I174" s="581"/>
      <c r="J174" s="587" t="s">
        <v>355</v>
      </c>
    </row>
    <row r="175" spans="1:10" s="310" customFormat="1" ht="20.100000000000001" customHeight="1">
      <c r="A175" s="578"/>
      <c r="B175" s="580"/>
      <c r="C175" s="582"/>
      <c r="D175" s="311" t="s">
        <v>453</v>
      </c>
      <c r="E175" s="312" t="s">
        <v>42</v>
      </c>
      <c r="F175" s="311" t="s">
        <v>453</v>
      </c>
      <c r="G175" s="312" t="s">
        <v>42</v>
      </c>
      <c r="H175" s="311" t="s">
        <v>453</v>
      </c>
      <c r="I175" s="312" t="s">
        <v>42</v>
      </c>
      <c r="J175" s="588"/>
    </row>
    <row r="176" spans="1:10" s="310" customFormat="1" ht="20.100000000000001" customHeight="1">
      <c r="A176" s="313" t="s">
        <v>1</v>
      </c>
      <c r="B176" s="314"/>
      <c r="C176" s="315"/>
      <c r="D176" s="311"/>
      <c r="E176" s="312"/>
      <c r="F176" s="311"/>
      <c r="G176" s="312"/>
      <c r="H176" s="311"/>
      <c r="I176" s="312"/>
      <c r="J176" s="316"/>
    </row>
    <row r="177" spans="1:10" s="310" customFormat="1" ht="20.100000000000001" customHeight="1">
      <c r="A177" s="313" t="s">
        <v>685</v>
      </c>
      <c r="B177" s="314">
        <f>'5. GIS산출근거'!C392</f>
        <v>2.4</v>
      </c>
      <c r="C177" s="319" t="s">
        <v>44</v>
      </c>
      <c r="D177" s="311">
        <f>'8. GIS기초자료'!D5</f>
        <v>289265</v>
      </c>
      <c r="E177" s="337">
        <f>TRUNC(B177*D177)</f>
        <v>694236</v>
      </c>
      <c r="F177" s="311"/>
      <c r="G177" s="312"/>
      <c r="H177" s="311"/>
      <c r="I177" s="312"/>
      <c r="J177" s="316"/>
    </row>
    <row r="178" spans="1:10" s="310" customFormat="1" ht="20.100000000000001" customHeight="1">
      <c r="A178" s="313" t="s">
        <v>687</v>
      </c>
      <c r="B178" s="318">
        <f>'5. GIS산출근거'!E392</f>
        <v>1.8</v>
      </c>
      <c r="C178" s="319" t="s">
        <v>44</v>
      </c>
      <c r="D178" s="337">
        <f>'8. GIS기초자료'!D7</f>
        <v>215609</v>
      </c>
      <c r="E178" s="337">
        <f>TRUNC(B178*D178)</f>
        <v>388096</v>
      </c>
      <c r="F178" s="337"/>
      <c r="G178" s="337"/>
      <c r="H178" s="337"/>
      <c r="I178" s="337"/>
      <c r="J178" s="322"/>
    </row>
    <row r="179" spans="1:10" s="310" customFormat="1" ht="20.100000000000001" customHeight="1">
      <c r="A179" s="313" t="s">
        <v>772</v>
      </c>
      <c r="B179" s="323">
        <f>'5. GIS산출근거'!G392</f>
        <v>1.8</v>
      </c>
      <c r="C179" s="319" t="s">
        <v>44</v>
      </c>
      <c r="D179" s="320">
        <f>'8. GIS기초자료'!D12</f>
        <v>242957</v>
      </c>
      <c r="E179" s="320">
        <f>TRUNC(B179*D179)</f>
        <v>437322</v>
      </c>
      <c r="F179" s="320"/>
      <c r="G179" s="320"/>
      <c r="H179" s="320"/>
      <c r="I179" s="337"/>
      <c r="J179" s="322"/>
    </row>
    <row r="180" spans="1:10" s="310" customFormat="1" ht="20.100000000000001" customHeight="1">
      <c r="A180" s="328"/>
      <c r="B180" s="329"/>
      <c r="C180" s="330"/>
      <c r="D180" s="331"/>
      <c r="E180" s="331"/>
      <c r="F180" s="331"/>
      <c r="G180" s="331"/>
      <c r="H180" s="331"/>
      <c r="I180" s="331"/>
      <c r="J180" s="330"/>
    </row>
    <row r="181" spans="1:10" s="310" customFormat="1" ht="20.100000000000001" hidden="1" customHeight="1">
      <c r="A181" s="332" t="s">
        <v>227</v>
      </c>
      <c r="B181" s="333" t="s">
        <v>493</v>
      </c>
      <c r="C181" s="300"/>
      <c r="D181" s="301"/>
      <c r="E181" s="302"/>
      <c r="F181" s="300"/>
      <c r="G181" s="300"/>
      <c r="H181" s="301"/>
      <c r="I181" s="300"/>
      <c r="J181" s="300"/>
    </row>
    <row r="182" spans="1:10" s="310" customFormat="1" ht="20.100000000000001" hidden="1" customHeight="1">
      <c r="A182" s="334" t="s">
        <v>228</v>
      </c>
      <c r="B182" s="335" t="s">
        <v>494</v>
      </c>
      <c r="C182" s="300"/>
      <c r="D182" s="302"/>
      <c r="E182" s="336" t="s">
        <v>454</v>
      </c>
      <c r="F182" s="300"/>
      <c r="G182" s="336" t="s">
        <v>455</v>
      </c>
      <c r="H182" s="301"/>
      <c r="I182" s="336" t="s">
        <v>456</v>
      </c>
      <c r="J182" s="302"/>
    </row>
    <row r="183" spans="1:10" s="310" customFormat="1" ht="20.100000000000001" hidden="1" customHeight="1">
      <c r="A183" s="334" t="s">
        <v>229</v>
      </c>
      <c r="B183" s="335" t="s">
        <v>253</v>
      </c>
      <c r="C183" s="300"/>
      <c r="D183" s="302"/>
      <c r="E183" s="336">
        <f>E196</f>
        <v>0</v>
      </c>
      <c r="F183" s="302"/>
      <c r="G183" s="336">
        <f>G196</f>
        <v>0</v>
      </c>
      <c r="H183" s="301"/>
      <c r="I183" s="336">
        <f>I196</f>
        <v>0</v>
      </c>
      <c r="J183" s="302"/>
    </row>
    <row r="184" spans="1:10" s="310" customFormat="1" ht="20.100000000000001" hidden="1" customHeight="1">
      <c r="A184" s="577" t="s">
        <v>450</v>
      </c>
      <c r="B184" s="579" t="s">
        <v>451</v>
      </c>
      <c r="C184" s="581" t="s">
        <v>452</v>
      </c>
      <c r="D184" s="309" t="s">
        <v>196</v>
      </c>
      <c r="E184" s="309"/>
      <c r="F184" s="309" t="s">
        <v>193</v>
      </c>
      <c r="G184" s="309"/>
      <c r="H184" s="581" t="s">
        <v>197</v>
      </c>
      <c r="I184" s="581"/>
      <c r="J184" s="587" t="s">
        <v>444</v>
      </c>
    </row>
    <row r="185" spans="1:10" s="310" customFormat="1" ht="20.100000000000001" hidden="1" customHeight="1">
      <c r="A185" s="578"/>
      <c r="B185" s="580"/>
      <c r="C185" s="582"/>
      <c r="D185" s="311" t="s">
        <v>453</v>
      </c>
      <c r="E185" s="312" t="s">
        <v>42</v>
      </c>
      <c r="F185" s="311" t="s">
        <v>453</v>
      </c>
      <c r="G185" s="312" t="s">
        <v>42</v>
      </c>
      <c r="H185" s="311" t="s">
        <v>453</v>
      </c>
      <c r="I185" s="312" t="s">
        <v>42</v>
      </c>
      <c r="J185" s="588"/>
    </row>
    <row r="186" spans="1:10" s="310" customFormat="1" ht="20.100000000000001" hidden="1" customHeight="1">
      <c r="A186" s="313" t="s">
        <v>1</v>
      </c>
      <c r="B186" s="314"/>
      <c r="C186" s="315"/>
      <c r="D186" s="311"/>
      <c r="E186" s="312"/>
      <c r="F186" s="311"/>
      <c r="G186" s="312"/>
      <c r="H186" s="311"/>
      <c r="I186" s="312"/>
      <c r="J186" s="316"/>
    </row>
    <row r="187" spans="1:10" s="310" customFormat="1" ht="20.100000000000001" hidden="1" customHeight="1">
      <c r="A187" s="313" t="s">
        <v>445</v>
      </c>
      <c r="B187" s="314">
        <f>'5. GIS산출근거'!C349</f>
        <v>0</v>
      </c>
      <c r="C187" s="319" t="s">
        <v>271</v>
      </c>
      <c r="D187" s="311">
        <f>'8. GIS기초자료'!D5</f>
        <v>289265</v>
      </c>
      <c r="E187" s="337">
        <f>TRUNC(B187*D187)</f>
        <v>0</v>
      </c>
      <c r="F187" s="311"/>
      <c r="G187" s="312"/>
      <c r="H187" s="311"/>
      <c r="I187" s="312"/>
      <c r="J187" s="316"/>
    </row>
    <row r="188" spans="1:10" s="310" customFormat="1" ht="20.100000000000001" hidden="1" customHeight="1">
      <c r="A188" s="313" t="s">
        <v>457</v>
      </c>
      <c r="B188" s="318">
        <f>'5. GIS산출근거'!D349</f>
        <v>0</v>
      </c>
      <c r="C188" s="319" t="s">
        <v>271</v>
      </c>
      <c r="D188" s="337">
        <f>'8. GIS기초자료'!D15</f>
        <v>249574</v>
      </c>
      <c r="E188" s="337">
        <f>TRUNC(B188*D188)</f>
        <v>0</v>
      </c>
      <c r="F188" s="337"/>
      <c r="G188" s="337"/>
      <c r="H188" s="337"/>
      <c r="I188" s="337"/>
      <c r="J188" s="322"/>
    </row>
    <row r="189" spans="1:10" s="310" customFormat="1" ht="20.100000000000001" hidden="1" customHeight="1">
      <c r="A189" s="313" t="s">
        <v>458</v>
      </c>
      <c r="B189" s="323">
        <f>'5. GIS산출근거'!E349</f>
        <v>0</v>
      </c>
      <c r="C189" s="319" t="s">
        <v>272</v>
      </c>
      <c r="D189" s="320">
        <f>'8. GIS기초자료'!D12</f>
        <v>242957</v>
      </c>
      <c r="E189" s="320">
        <f>TRUNC(B189*D189)</f>
        <v>0</v>
      </c>
      <c r="F189" s="320"/>
      <c r="G189" s="320"/>
      <c r="H189" s="320"/>
      <c r="I189" s="337"/>
      <c r="J189" s="322"/>
    </row>
    <row r="190" spans="1:10" s="310" customFormat="1" ht="20.100000000000001" hidden="1" customHeight="1">
      <c r="A190" s="313" t="s">
        <v>403</v>
      </c>
      <c r="B190" s="323"/>
      <c r="C190" s="338"/>
      <c r="D190" s="337"/>
      <c r="E190" s="337"/>
      <c r="F190" s="337"/>
      <c r="G190" s="337"/>
      <c r="H190" s="337"/>
      <c r="I190" s="337"/>
      <c r="J190" s="322"/>
    </row>
    <row r="191" spans="1:10" s="310" customFormat="1" ht="20.100000000000001" hidden="1" customHeight="1">
      <c r="A191" s="313" t="s">
        <v>446</v>
      </c>
      <c r="B191" s="318">
        <f>'5. GIS산출근거'!H353</f>
        <v>0</v>
      </c>
      <c r="C191" s="319" t="s">
        <v>273</v>
      </c>
      <c r="D191" s="337"/>
      <c r="E191" s="337"/>
      <c r="F191" s="337"/>
      <c r="G191" s="337"/>
      <c r="H191" s="337">
        <f>'5. GIS산출근거'!H356</f>
        <v>0</v>
      </c>
      <c r="I191" s="337">
        <f>TRUNC(B191*H191)</f>
        <v>0</v>
      </c>
      <c r="J191" s="322"/>
    </row>
    <row r="192" spans="1:10" s="310" customFormat="1" ht="20.100000000000001" hidden="1" customHeight="1">
      <c r="A192" s="313" t="s">
        <v>447</v>
      </c>
      <c r="B192" s="323">
        <f>B191</f>
        <v>0</v>
      </c>
      <c r="C192" s="319" t="s">
        <v>273</v>
      </c>
      <c r="D192" s="320"/>
      <c r="E192" s="320"/>
      <c r="F192" s="320"/>
      <c r="G192" s="320"/>
      <c r="H192" s="320">
        <f>'5. GIS산출근거'!H358</f>
        <v>0</v>
      </c>
      <c r="I192" s="337">
        <f>TRUNC(B192*H192)</f>
        <v>0</v>
      </c>
      <c r="J192" s="322"/>
    </row>
    <row r="193" spans="1:10" s="310" customFormat="1" ht="20.100000000000001" hidden="1" customHeight="1">
      <c r="A193" s="341" t="s">
        <v>240</v>
      </c>
      <c r="B193" s="323"/>
      <c r="C193" s="338"/>
      <c r="D193" s="337"/>
      <c r="E193" s="337">
        <f>SUM(E187:E192)</f>
        <v>0</v>
      </c>
      <c r="F193" s="337"/>
      <c r="G193" s="337">
        <f>SUM(G187:G192)</f>
        <v>0</v>
      </c>
      <c r="H193" s="337"/>
      <c r="I193" s="337">
        <f>SUM(I187:I192)</f>
        <v>0</v>
      </c>
      <c r="J193" s="322"/>
    </row>
    <row r="194" spans="1:10" s="310" customFormat="1" ht="20.100000000000001" hidden="1" customHeight="1">
      <c r="A194" s="341" t="s">
        <v>241</v>
      </c>
      <c r="B194" s="342">
        <v>1.1000000000000001</v>
      </c>
      <c r="C194" s="343" t="s">
        <v>448</v>
      </c>
      <c r="D194" s="337"/>
      <c r="E194" s="337"/>
      <c r="F194" s="337"/>
      <c r="G194" s="337"/>
      <c r="H194" s="337"/>
      <c r="I194" s="312">
        <f>TRUNC(E193*B194)</f>
        <v>0</v>
      </c>
      <c r="J194" s="322"/>
    </row>
    <row r="195" spans="1:10" s="310" customFormat="1" ht="20.100000000000001" hidden="1" customHeight="1">
      <c r="A195" s="341" t="s">
        <v>242</v>
      </c>
      <c r="B195" s="342">
        <v>0.2</v>
      </c>
      <c r="C195" s="343" t="s">
        <v>449</v>
      </c>
      <c r="D195" s="320"/>
      <c r="E195" s="320"/>
      <c r="F195" s="320"/>
      <c r="G195" s="320"/>
      <c r="H195" s="320"/>
      <c r="I195" s="312">
        <f>TRUNC((E193+I194)*B195)</f>
        <v>0</v>
      </c>
      <c r="J195" s="322"/>
    </row>
    <row r="196" spans="1:10" s="310" customFormat="1" ht="20.100000000000001" hidden="1" customHeight="1">
      <c r="A196" s="344" t="s">
        <v>243</v>
      </c>
      <c r="B196" s="345"/>
      <c r="C196" s="346"/>
      <c r="D196" s="347"/>
      <c r="E196" s="347">
        <f>E193+E194+E195</f>
        <v>0</v>
      </c>
      <c r="F196" s="347"/>
      <c r="G196" s="347">
        <f>G193+G194+G195</f>
        <v>0</v>
      </c>
      <c r="H196" s="347"/>
      <c r="I196" s="347">
        <f>I193+I194+I195</f>
        <v>0</v>
      </c>
      <c r="J196" s="348"/>
    </row>
    <row r="197" spans="1:10" s="310" customFormat="1" ht="20.100000000000001" hidden="1" customHeight="1">
      <c r="A197" s="328"/>
      <c r="B197" s="329"/>
      <c r="C197" s="330"/>
      <c r="D197" s="331"/>
      <c r="E197" s="331"/>
      <c r="F197" s="331"/>
      <c r="G197" s="331"/>
      <c r="H197" s="331"/>
      <c r="I197" s="331"/>
      <c r="J197" s="330"/>
    </row>
    <row r="198" spans="1:10" s="310" customFormat="1" ht="20.100000000000001" customHeight="1">
      <c r="A198" s="328"/>
      <c r="B198" s="329"/>
      <c r="C198" s="330"/>
      <c r="D198" s="331"/>
      <c r="E198" s="331"/>
      <c r="F198" s="331"/>
      <c r="G198" s="331"/>
      <c r="H198" s="331"/>
      <c r="I198" s="331"/>
      <c r="J198" s="330"/>
    </row>
    <row r="199" spans="1:10" s="310" customFormat="1" ht="20.100000000000001" customHeight="1">
      <c r="A199" s="332" t="s">
        <v>227</v>
      </c>
      <c r="B199" s="333" t="s">
        <v>762</v>
      </c>
      <c r="C199" s="300"/>
      <c r="D199" s="301"/>
      <c r="E199" s="302"/>
      <c r="F199" s="300"/>
      <c r="G199" s="300"/>
      <c r="H199" s="301"/>
      <c r="I199" s="300"/>
      <c r="J199" s="300"/>
    </row>
    <row r="200" spans="1:10" s="310" customFormat="1" ht="20.100000000000001" customHeight="1">
      <c r="A200" s="334" t="s">
        <v>228</v>
      </c>
      <c r="B200" s="335" t="s">
        <v>763</v>
      </c>
      <c r="C200" s="300"/>
      <c r="D200" s="302"/>
      <c r="E200" s="336" t="s">
        <v>454</v>
      </c>
      <c r="F200" s="300"/>
      <c r="G200" s="336" t="s">
        <v>455</v>
      </c>
      <c r="H200" s="301"/>
      <c r="I200" s="336" t="s">
        <v>456</v>
      </c>
      <c r="J200" s="302"/>
    </row>
    <row r="201" spans="1:10" s="310" customFormat="1" ht="20.100000000000001" customHeight="1">
      <c r="A201" s="334" t="s">
        <v>229</v>
      </c>
      <c r="B201" s="335" t="s">
        <v>253</v>
      </c>
      <c r="C201" s="300"/>
      <c r="D201" s="302"/>
      <c r="E201" s="336">
        <f>SUM(E204:E212)</f>
        <v>4341064</v>
      </c>
      <c r="F201" s="302"/>
      <c r="G201" s="336">
        <f>SUM(G204:G212)</f>
        <v>0</v>
      </c>
      <c r="H201" s="301"/>
      <c r="I201" s="336">
        <f>SUM(I204:I212)</f>
        <v>92902</v>
      </c>
      <c r="J201" s="302"/>
    </row>
    <row r="202" spans="1:10" s="310" customFormat="1" ht="20.100000000000001" customHeight="1">
      <c r="A202" s="577" t="s">
        <v>450</v>
      </c>
      <c r="B202" s="579" t="s">
        <v>451</v>
      </c>
      <c r="C202" s="581" t="s">
        <v>452</v>
      </c>
      <c r="D202" s="309" t="s">
        <v>196</v>
      </c>
      <c r="E202" s="309"/>
      <c r="F202" s="309" t="s">
        <v>193</v>
      </c>
      <c r="G202" s="309"/>
      <c r="H202" s="581" t="s">
        <v>197</v>
      </c>
      <c r="I202" s="581"/>
      <c r="J202" s="587" t="s">
        <v>444</v>
      </c>
    </row>
    <row r="203" spans="1:10" s="310" customFormat="1" ht="20.100000000000001" customHeight="1">
      <c r="A203" s="578"/>
      <c r="B203" s="580"/>
      <c r="C203" s="582"/>
      <c r="D203" s="311" t="s">
        <v>453</v>
      </c>
      <c r="E203" s="312" t="s">
        <v>42</v>
      </c>
      <c r="F203" s="311" t="s">
        <v>453</v>
      </c>
      <c r="G203" s="312" t="s">
        <v>42</v>
      </c>
      <c r="H203" s="311" t="s">
        <v>453</v>
      </c>
      <c r="I203" s="312" t="s">
        <v>42</v>
      </c>
      <c r="J203" s="588"/>
    </row>
    <row r="204" spans="1:10" s="310" customFormat="1" ht="20.100000000000001" customHeight="1">
      <c r="A204" s="313" t="s">
        <v>1</v>
      </c>
      <c r="B204" s="314"/>
      <c r="C204" s="315"/>
      <c r="D204" s="311"/>
      <c r="E204" s="312"/>
      <c r="F204" s="311"/>
      <c r="G204" s="312"/>
      <c r="H204" s="311"/>
      <c r="I204" s="312"/>
      <c r="J204" s="316"/>
    </row>
    <row r="205" spans="1:10" s="310" customFormat="1" ht="20.100000000000001" customHeight="1">
      <c r="A205" s="313" t="s">
        <v>764</v>
      </c>
      <c r="B205" s="314">
        <f>'5. GIS산출근거'!C414</f>
        <v>0.53076923076923077</v>
      </c>
      <c r="C205" s="319" t="s">
        <v>271</v>
      </c>
      <c r="D205" s="311">
        <f>'8. GIS기초자료'!$D$4</f>
        <v>326774</v>
      </c>
      <c r="E205" s="337">
        <f>TRUNC(B205*D205)</f>
        <v>173441</v>
      </c>
      <c r="F205" s="311"/>
      <c r="G205" s="312"/>
      <c r="H205" s="311"/>
      <c r="I205" s="312"/>
      <c r="J205" s="316"/>
    </row>
    <row r="206" spans="1:10" s="310" customFormat="1" ht="20.100000000000001" customHeight="1">
      <c r="A206" s="313" t="s">
        <v>685</v>
      </c>
      <c r="B206" s="318">
        <f>'5. GIS산출근거'!D414</f>
        <v>2.6538461538461537</v>
      </c>
      <c r="C206" s="319" t="s">
        <v>271</v>
      </c>
      <c r="D206" s="337">
        <f>'8. GIS기초자료'!$D$5</f>
        <v>289265</v>
      </c>
      <c r="E206" s="337">
        <f>TRUNC(B206*D206)</f>
        <v>767664</v>
      </c>
      <c r="F206" s="337"/>
      <c r="G206" s="337"/>
      <c r="H206" s="337"/>
      <c r="I206" s="337"/>
      <c r="J206" s="322"/>
    </row>
    <row r="207" spans="1:10" s="310" customFormat="1" ht="20.100000000000001" customHeight="1">
      <c r="A207" s="313" t="s">
        <v>765</v>
      </c>
      <c r="B207" s="323">
        <f>'5. GIS산출근거'!E414</f>
        <v>4.7769230769230777</v>
      </c>
      <c r="C207" s="319" t="s">
        <v>272</v>
      </c>
      <c r="D207" s="320">
        <f>'8. GIS기초자료'!$D$7</f>
        <v>215609</v>
      </c>
      <c r="E207" s="320">
        <f>TRUNC(B207*D207)</f>
        <v>1029947</v>
      </c>
      <c r="F207" s="320"/>
      <c r="G207" s="320"/>
      <c r="H207" s="320"/>
      <c r="I207" s="337"/>
      <c r="J207" s="322"/>
    </row>
    <row r="208" spans="1:10" s="310" customFormat="1" ht="20.100000000000001" customHeight="1">
      <c r="A208" s="313" t="s">
        <v>717</v>
      </c>
      <c r="B208" s="323">
        <f>'5. GIS산출근거'!F414</f>
        <v>0.88461538461538469</v>
      </c>
      <c r="C208" s="319" t="s">
        <v>44</v>
      </c>
      <c r="D208" s="320">
        <f>'8. GIS기초자료'!$D$15</f>
        <v>249574</v>
      </c>
      <c r="E208" s="320">
        <f>TRUNC(B208*D208)</f>
        <v>220777</v>
      </c>
      <c r="F208" s="320"/>
      <c r="G208" s="320"/>
      <c r="H208" s="320"/>
      <c r="I208" s="337"/>
      <c r="J208" s="322"/>
    </row>
    <row r="209" spans="1:10" s="310" customFormat="1" ht="20.100000000000001" customHeight="1">
      <c r="A209" s="313" t="s">
        <v>772</v>
      </c>
      <c r="B209" s="323">
        <f>'5. GIS산출근거'!G414</f>
        <v>8.8461538461538467</v>
      </c>
      <c r="C209" s="319" t="s">
        <v>44</v>
      </c>
      <c r="D209" s="320">
        <f>'8. GIS기초자료'!$D$12</f>
        <v>242957</v>
      </c>
      <c r="E209" s="320">
        <f>TRUNC(B209*D209)</f>
        <v>2149235</v>
      </c>
      <c r="F209" s="320"/>
      <c r="G209" s="320"/>
      <c r="H209" s="320"/>
      <c r="I209" s="337"/>
      <c r="J209" s="322"/>
    </row>
    <row r="210" spans="1:10" s="310" customFormat="1" ht="20.100000000000001" customHeight="1">
      <c r="A210" s="313" t="s">
        <v>403</v>
      </c>
      <c r="B210" s="323"/>
      <c r="C210" s="338"/>
      <c r="D210" s="337"/>
      <c r="E210" s="337"/>
      <c r="F210" s="337"/>
      <c r="G210" s="337"/>
      <c r="H210" s="337"/>
      <c r="I210" s="337"/>
      <c r="J210" s="322"/>
    </row>
    <row r="211" spans="1:10" s="310" customFormat="1" ht="20.100000000000001" customHeight="1">
      <c r="A211" s="313" t="s">
        <v>683</v>
      </c>
      <c r="B211" s="318">
        <f>'5. GIS산출근거'!H414</f>
        <v>17.692307692307693</v>
      </c>
      <c r="C211" s="319" t="s">
        <v>273</v>
      </c>
      <c r="D211" s="337"/>
      <c r="E211" s="337"/>
      <c r="F211" s="337"/>
      <c r="G211" s="337"/>
      <c r="H211" s="337">
        <f>'6. 기계경비'!$L$16</f>
        <v>5251</v>
      </c>
      <c r="I211" s="337">
        <f>TRUNC(B211*H211)</f>
        <v>92902</v>
      </c>
      <c r="J211" s="322"/>
    </row>
    <row r="212" spans="1:10" s="310" customFormat="1" ht="20.100000000000001" customHeight="1">
      <c r="A212" s="328"/>
      <c r="B212" s="329"/>
      <c r="C212" s="330"/>
      <c r="D212" s="331"/>
      <c r="E212" s="331"/>
      <c r="F212" s="331"/>
      <c r="G212" s="331"/>
      <c r="H212" s="331"/>
      <c r="I212" s="331"/>
      <c r="J212" s="330"/>
    </row>
    <row r="213" spans="1:10" s="310" customFormat="1" ht="20.100000000000001" customHeight="1">
      <c r="A213" s="328"/>
      <c r="B213" s="329"/>
      <c r="C213" s="330"/>
      <c r="D213" s="331"/>
      <c r="E213" s="331"/>
      <c r="F213" s="331"/>
      <c r="G213" s="331"/>
      <c r="H213" s="331"/>
      <c r="I213" s="331"/>
      <c r="J213" s="330"/>
    </row>
    <row r="214" spans="1:10" s="310" customFormat="1" ht="20.100000000000001" customHeight="1">
      <c r="A214" s="332" t="s">
        <v>227</v>
      </c>
      <c r="B214" s="333" t="s">
        <v>783</v>
      </c>
      <c r="C214" s="300"/>
      <c r="D214" s="301"/>
      <c r="E214" s="302"/>
      <c r="F214" s="300"/>
      <c r="G214" s="300"/>
      <c r="H214" s="301"/>
      <c r="I214" s="300"/>
      <c r="J214" s="300"/>
    </row>
    <row r="215" spans="1:10" s="310" customFormat="1" ht="20.100000000000001" customHeight="1">
      <c r="A215" s="334" t="s">
        <v>228</v>
      </c>
      <c r="B215" s="335" t="s">
        <v>766</v>
      </c>
      <c r="C215" s="300"/>
      <c r="D215" s="302"/>
      <c r="E215" s="336" t="s">
        <v>1</v>
      </c>
      <c r="F215" s="300"/>
      <c r="G215" s="336" t="s">
        <v>0</v>
      </c>
      <c r="H215" s="301"/>
      <c r="I215" s="336" t="s">
        <v>2</v>
      </c>
      <c r="J215" s="302"/>
    </row>
    <row r="216" spans="1:10" s="310" customFormat="1" ht="20.100000000000001" customHeight="1">
      <c r="A216" s="334" t="s">
        <v>229</v>
      </c>
      <c r="B216" s="335" t="s">
        <v>253</v>
      </c>
      <c r="C216" s="300"/>
      <c r="D216" s="302"/>
      <c r="E216" s="336">
        <f>SUM(E219:E228)</f>
        <v>4402760</v>
      </c>
      <c r="F216" s="302"/>
      <c r="G216" s="336">
        <f>SUM(G219:G228)</f>
        <v>0</v>
      </c>
      <c r="H216" s="301"/>
      <c r="I216" s="336">
        <f>SUM(I219:I228)</f>
        <v>91997</v>
      </c>
      <c r="J216" s="302"/>
    </row>
    <row r="217" spans="1:10" s="310" customFormat="1" ht="20.100000000000001" customHeight="1">
      <c r="A217" s="577" t="s">
        <v>450</v>
      </c>
      <c r="B217" s="579" t="s">
        <v>451</v>
      </c>
      <c r="C217" s="581" t="s">
        <v>452</v>
      </c>
      <c r="D217" s="309" t="s">
        <v>196</v>
      </c>
      <c r="E217" s="309"/>
      <c r="F217" s="309" t="s">
        <v>193</v>
      </c>
      <c r="G217" s="309"/>
      <c r="H217" s="581" t="s">
        <v>197</v>
      </c>
      <c r="I217" s="581"/>
      <c r="J217" s="587" t="s">
        <v>355</v>
      </c>
    </row>
    <row r="218" spans="1:10" s="310" customFormat="1" ht="20.100000000000001" customHeight="1">
      <c r="A218" s="578"/>
      <c r="B218" s="580"/>
      <c r="C218" s="582"/>
      <c r="D218" s="311" t="s">
        <v>453</v>
      </c>
      <c r="E218" s="312" t="s">
        <v>42</v>
      </c>
      <c r="F218" s="311" t="s">
        <v>453</v>
      </c>
      <c r="G218" s="312" t="s">
        <v>42</v>
      </c>
      <c r="H218" s="311" t="s">
        <v>453</v>
      </c>
      <c r="I218" s="312" t="s">
        <v>42</v>
      </c>
      <c r="J218" s="588"/>
    </row>
    <row r="219" spans="1:10" s="310" customFormat="1" ht="20.100000000000001" customHeight="1">
      <c r="A219" s="313" t="s">
        <v>1</v>
      </c>
      <c r="B219" s="359"/>
      <c r="C219" s="360"/>
      <c r="D219" s="311"/>
      <c r="E219" s="312"/>
      <c r="F219" s="311"/>
      <c r="G219" s="312"/>
      <c r="H219" s="311"/>
      <c r="I219" s="312"/>
      <c r="J219" s="316"/>
    </row>
    <row r="220" spans="1:10" s="310" customFormat="1" ht="20.100000000000001" customHeight="1">
      <c r="A220" s="313" t="s">
        <v>764</v>
      </c>
      <c r="B220" s="359">
        <f>'5. GIS산출근거'!C431</f>
        <v>0.35039999999999999</v>
      </c>
      <c r="C220" s="319" t="s">
        <v>44</v>
      </c>
      <c r="D220" s="311">
        <f>'8. GIS기초자료'!$D$4</f>
        <v>326774</v>
      </c>
      <c r="E220" s="337">
        <f t="shared" ref="E220:E225" si="1">TRUNC(B220*D220)</f>
        <v>114501</v>
      </c>
      <c r="F220" s="311"/>
      <c r="G220" s="312"/>
      <c r="H220" s="311"/>
      <c r="I220" s="312"/>
      <c r="J220" s="316"/>
    </row>
    <row r="221" spans="1:10" s="310" customFormat="1" ht="20.100000000000001" customHeight="1">
      <c r="A221" s="313" t="s">
        <v>685</v>
      </c>
      <c r="B221" s="318">
        <f>'5. GIS산출근거'!D431</f>
        <v>2.1023999999999998</v>
      </c>
      <c r="C221" s="319" t="s">
        <v>44</v>
      </c>
      <c r="D221" s="337">
        <f>'8. GIS기초자료'!$D$5</f>
        <v>289265</v>
      </c>
      <c r="E221" s="337">
        <f t="shared" si="1"/>
        <v>608150</v>
      </c>
      <c r="F221" s="337"/>
      <c r="G221" s="337"/>
      <c r="H221" s="337"/>
      <c r="I221" s="337"/>
      <c r="J221" s="322"/>
    </row>
    <row r="222" spans="1:10" s="310" customFormat="1" ht="20.100000000000001" customHeight="1">
      <c r="A222" s="313" t="s">
        <v>686</v>
      </c>
      <c r="B222" s="318">
        <f>'5. GIS산출근거'!E432</f>
        <v>7.008</v>
      </c>
      <c r="C222" s="319" t="s">
        <v>44</v>
      </c>
      <c r="D222" s="337">
        <f>'8. GIS기초자료'!$D$6</f>
        <v>251596</v>
      </c>
      <c r="E222" s="337">
        <f t="shared" si="1"/>
        <v>1763184</v>
      </c>
      <c r="F222" s="337"/>
      <c r="G222" s="337"/>
      <c r="H222" s="337"/>
      <c r="I222" s="337"/>
      <c r="J222" s="322"/>
    </row>
    <row r="223" spans="1:10" s="310" customFormat="1" ht="20.100000000000001" customHeight="1">
      <c r="A223" s="313" t="s">
        <v>765</v>
      </c>
      <c r="B223" s="323">
        <f>'5. GIS산출근거'!F432</f>
        <v>1.9272</v>
      </c>
      <c r="C223" s="319" t="s">
        <v>44</v>
      </c>
      <c r="D223" s="320">
        <f>'8. GIS기초자료'!$D$7</f>
        <v>215609</v>
      </c>
      <c r="E223" s="320">
        <f t="shared" si="1"/>
        <v>415521</v>
      </c>
      <c r="F223" s="320"/>
      <c r="G223" s="320"/>
      <c r="H223" s="320"/>
      <c r="I223" s="337"/>
      <c r="J223" s="322"/>
    </row>
    <row r="224" spans="1:10" s="310" customFormat="1" ht="20.100000000000001" customHeight="1">
      <c r="A224" s="313" t="s">
        <v>717</v>
      </c>
      <c r="B224" s="323">
        <f>'5. GIS산출근거'!G432</f>
        <v>1.752</v>
      </c>
      <c r="C224" s="319" t="s">
        <v>44</v>
      </c>
      <c r="D224" s="320">
        <f>'8. GIS기초자료'!$D$15</f>
        <v>249574</v>
      </c>
      <c r="E224" s="320">
        <f t="shared" si="1"/>
        <v>437253</v>
      </c>
      <c r="F224" s="320"/>
      <c r="G224" s="320"/>
      <c r="H224" s="320"/>
      <c r="I224" s="337"/>
      <c r="J224" s="322"/>
    </row>
    <row r="225" spans="1:10" s="310" customFormat="1" ht="20.100000000000001" customHeight="1">
      <c r="A225" s="313" t="s">
        <v>772</v>
      </c>
      <c r="B225" s="323">
        <f>'5. GIS산출근거'!H432</f>
        <v>4.38</v>
      </c>
      <c r="C225" s="319" t="s">
        <v>44</v>
      </c>
      <c r="D225" s="320">
        <f>'8. GIS기초자료'!$D$12</f>
        <v>242957</v>
      </c>
      <c r="E225" s="320">
        <f t="shared" si="1"/>
        <v>1064151</v>
      </c>
      <c r="F225" s="320"/>
      <c r="G225" s="320"/>
      <c r="H225" s="320"/>
      <c r="I225" s="337"/>
      <c r="J225" s="322"/>
    </row>
    <row r="226" spans="1:10" s="310" customFormat="1" ht="20.100000000000001" customHeight="1">
      <c r="A226" s="313" t="s">
        <v>2</v>
      </c>
      <c r="B226" s="323"/>
      <c r="C226" s="338"/>
      <c r="D226" s="337"/>
      <c r="E226" s="337"/>
      <c r="F226" s="337"/>
      <c r="G226" s="337"/>
      <c r="H226" s="337"/>
      <c r="I226" s="337"/>
      <c r="J226" s="322"/>
    </row>
    <row r="227" spans="1:10" s="310" customFormat="1" ht="20.100000000000001" customHeight="1">
      <c r="A227" s="313" t="s">
        <v>683</v>
      </c>
      <c r="B227" s="318">
        <f>'5. GIS산출근거'!I431</f>
        <v>17.52</v>
      </c>
      <c r="C227" s="319" t="s">
        <v>256</v>
      </c>
      <c r="D227" s="337"/>
      <c r="E227" s="337"/>
      <c r="F227" s="337"/>
      <c r="G227" s="337"/>
      <c r="H227" s="337">
        <f>'6. 기계경비'!$L$16</f>
        <v>5251</v>
      </c>
      <c r="I227" s="337">
        <f>TRUNC(B227*H227)</f>
        <v>91997</v>
      </c>
      <c r="J227" s="322"/>
    </row>
    <row r="228" spans="1:10" s="310" customFormat="1" ht="20.100000000000001" customHeight="1">
      <c r="A228" s="328"/>
      <c r="B228" s="329"/>
      <c r="C228" s="330"/>
      <c r="D228" s="331"/>
      <c r="E228" s="331"/>
      <c r="F228" s="331"/>
      <c r="G228" s="331"/>
      <c r="H228" s="331"/>
      <c r="I228" s="331"/>
      <c r="J228" s="330"/>
    </row>
    <row r="229" spans="1:10" s="310" customFormat="1" ht="20.100000000000001" customHeight="1">
      <c r="A229" s="328"/>
      <c r="B229" s="329"/>
      <c r="C229" s="330"/>
      <c r="D229" s="331"/>
      <c r="E229" s="331"/>
      <c r="F229" s="331"/>
      <c r="G229" s="331"/>
      <c r="H229" s="331"/>
      <c r="I229" s="331"/>
      <c r="J229" s="330"/>
    </row>
    <row r="230" spans="1:10" s="310" customFormat="1" ht="20.100000000000001" customHeight="1">
      <c r="A230" s="332" t="s">
        <v>227</v>
      </c>
      <c r="B230" s="333" t="s">
        <v>771</v>
      </c>
      <c r="C230" s="300"/>
      <c r="D230" s="301"/>
      <c r="E230" s="302"/>
      <c r="F230" s="300"/>
      <c r="G230" s="300"/>
      <c r="H230" s="301"/>
      <c r="I230" s="300"/>
      <c r="J230" s="300"/>
    </row>
    <row r="231" spans="1:10" s="310" customFormat="1" ht="20.100000000000001" customHeight="1">
      <c r="A231" s="334" t="s">
        <v>228</v>
      </c>
      <c r="B231" s="335" t="s">
        <v>368</v>
      </c>
      <c r="C231" s="300"/>
      <c r="D231" s="302"/>
      <c r="E231" s="336" t="s">
        <v>454</v>
      </c>
      <c r="F231" s="300"/>
      <c r="G231" s="336" t="s">
        <v>455</v>
      </c>
      <c r="H231" s="301"/>
      <c r="I231" s="336" t="s">
        <v>456</v>
      </c>
      <c r="J231" s="302"/>
    </row>
    <row r="232" spans="1:10" s="310" customFormat="1" ht="20.100000000000001" customHeight="1">
      <c r="A232" s="334" t="s">
        <v>229</v>
      </c>
      <c r="B232" s="335" t="s">
        <v>253</v>
      </c>
      <c r="C232" s="300"/>
      <c r="D232" s="302"/>
      <c r="E232" s="336">
        <f>SUM(E235:E242)</f>
        <v>1704548</v>
      </c>
      <c r="F232" s="302"/>
      <c r="G232" s="336">
        <f>SUM(G235:G242)</f>
        <v>0</v>
      </c>
      <c r="H232" s="301"/>
      <c r="I232" s="336">
        <f>SUM(I235:I242)</f>
        <v>36427</v>
      </c>
      <c r="J232" s="302"/>
    </row>
    <row r="233" spans="1:10" s="310" customFormat="1" ht="20.100000000000001" customHeight="1">
      <c r="A233" s="577" t="s">
        <v>450</v>
      </c>
      <c r="B233" s="579" t="s">
        <v>451</v>
      </c>
      <c r="C233" s="581" t="s">
        <v>452</v>
      </c>
      <c r="D233" s="309" t="s">
        <v>196</v>
      </c>
      <c r="E233" s="309"/>
      <c r="F233" s="309" t="s">
        <v>193</v>
      </c>
      <c r="G233" s="309"/>
      <c r="H233" s="581" t="s">
        <v>197</v>
      </c>
      <c r="I233" s="581"/>
      <c r="J233" s="587" t="s">
        <v>444</v>
      </c>
    </row>
    <row r="234" spans="1:10" s="310" customFormat="1" ht="20.100000000000001" customHeight="1">
      <c r="A234" s="578"/>
      <c r="B234" s="580"/>
      <c r="C234" s="582"/>
      <c r="D234" s="311" t="s">
        <v>453</v>
      </c>
      <c r="E234" s="312" t="s">
        <v>42</v>
      </c>
      <c r="F234" s="311" t="s">
        <v>453</v>
      </c>
      <c r="G234" s="312" t="s">
        <v>42</v>
      </c>
      <c r="H234" s="311" t="s">
        <v>453</v>
      </c>
      <c r="I234" s="312" t="s">
        <v>42</v>
      </c>
      <c r="J234" s="588"/>
    </row>
    <row r="235" spans="1:10" s="310" customFormat="1" ht="20.100000000000001" customHeight="1">
      <c r="A235" s="313" t="s">
        <v>1</v>
      </c>
      <c r="B235" s="314"/>
      <c r="C235" s="315"/>
      <c r="D235" s="311"/>
      <c r="E235" s="312"/>
      <c r="F235" s="311"/>
      <c r="G235" s="312"/>
      <c r="H235" s="311"/>
      <c r="I235" s="312"/>
      <c r="J235" s="316"/>
    </row>
    <row r="236" spans="1:10" s="310" customFormat="1" ht="20.100000000000001" customHeight="1">
      <c r="A236" s="313" t="s">
        <v>685</v>
      </c>
      <c r="B236" s="318">
        <f>'5. GIS산출근거'!C451</f>
        <v>1.3874345549738223</v>
      </c>
      <c r="C236" s="319" t="s">
        <v>44</v>
      </c>
      <c r="D236" s="337">
        <f>'8. GIS기초자료'!$D$5</f>
        <v>289265</v>
      </c>
      <c r="E236" s="337">
        <f t="shared" ref="E236:E239" si="2">TRUNC(B236*D236)</f>
        <v>401336</v>
      </c>
      <c r="F236" s="337"/>
      <c r="G236" s="337"/>
      <c r="H236" s="337"/>
      <c r="I236" s="337"/>
      <c r="J236" s="322"/>
    </row>
    <row r="237" spans="1:10" s="310" customFormat="1" ht="20.100000000000001" customHeight="1">
      <c r="A237" s="313" t="s">
        <v>765</v>
      </c>
      <c r="B237" s="318">
        <f>'5. GIS산출근거'!D452</f>
        <v>1.7342931937172776</v>
      </c>
      <c r="C237" s="319" t="s">
        <v>44</v>
      </c>
      <c r="D237" s="337">
        <f>'8. GIS기초자료'!D7</f>
        <v>215609</v>
      </c>
      <c r="E237" s="337">
        <f t="shared" si="2"/>
        <v>373929</v>
      </c>
      <c r="F237" s="337"/>
      <c r="G237" s="337"/>
      <c r="H237" s="337"/>
      <c r="I237" s="337"/>
      <c r="J237" s="322"/>
    </row>
    <row r="238" spans="1:10" s="310" customFormat="1" ht="20.100000000000001" customHeight="1">
      <c r="A238" s="313" t="s">
        <v>717</v>
      </c>
      <c r="B238" s="323">
        <f>'5. GIS산출근거'!E452</f>
        <v>0.34685863874345557</v>
      </c>
      <c r="C238" s="319" t="s">
        <v>44</v>
      </c>
      <c r="D238" s="320">
        <f>'8. GIS기초자료'!D15</f>
        <v>249574</v>
      </c>
      <c r="E238" s="320">
        <f t="shared" si="2"/>
        <v>86566</v>
      </c>
      <c r="F238" s="320"/>
      <c r="G238" s="320"/>
      <c r="H238" s="320"/>
      <c r="I238" s="337"/>
      <c r="J238" s="322"/>
    </row>
    <row r="239" spans="1:10" s="310" customFormat="1" ht="20.100000000000001" customHeight="1">
      <c r="A239" s="313" t="s">
        <v>772</v>
      </c>
      <c r="B239" s="323">
        <f>'5. GIS산출근거'!F452</f>
        <v>3.4685863874345553</v>
      </c>
      <c r="C239" s="319" t="s">
        <v>44</v>
      </c>
      <c r="D239" s="320">
        <f>'8. GIS기초자료'!D12</f>
        <v>242957</v>
      </c>
      <c r="E239" s="320">
        <f t="shared" si="2"/>
        <v>842717</v>
      </c>
      <c r="F239" s="320"/>
      <c r="G239" s="320"/>
      <c r="H239" s="320"/>
      <c r="I239" s="337"/>
      <c r="J239" s="322"/>
    </row>
    <row r="240" spans="1:10" s="310" customFormat="1" ht="20.100000000000001" customHeight="1">
      <c r="A240" s="313" t="s">
        <v>2</v>
      </c>
      <c r="B240" s="323"/>
      <c r="C240" s="338"/>
      <c r="D240" s="337"/>
      <c r="E240" s="337"/>
      <c r="F240" s="337"/>
      <c r="G240" s="337"/>
      <c r="H240" s="337"/>
      <c r="I240" s="337"/>
      <c r="J240" s="322"/>
    </row>
    <row r="241" spans="1:10" s="310" customFormat="1" ht="20.100000000000001" customHeight="1">
      <c r="A241" s="313" t="s">
        <v>683</v>
      </c>
      <c r="B241" s="318">
        <f>'5. GIS산출근거'!D447</f>
        <v>6.9371727748691105</v>
      </c>
      <c r="C241" s="319" t="s">
        <v>256</v>
      </c>
      <c r="D241" s="337"/>
      <c r="E241" s="337"/>
      <c r="F241" s="337"/>
      <c r="G241" s="337"/>
      <c r="H241" s="337">
        <f>'6. 기계경비'!L17</f>
        <v>5251</v>
      </c>
      <c r="I241" s="337">
        <f>TRUNC(B241*H241)</f>
        <v>36427</v>
      </c>
      <c r="J241" s="322"/>
    </row>
    <row r="242" spans="1:10" s="310" customFormat="1" ht="20.100000000000001" customHeight="1">
      <c r="A242" s="328"/>
      <c r="B242" s="329"/>
      <c r="C242" s="330"/>
      <c r="D242" s="331"/>
      <c r="E242" s="331"/>
      <c r="F242" s="331"/>
      <c r="G242" s="331"/>
      <c r="H242" s="331"/>
      <c r="I242" s="331"/>
      <c r="J242" s="330"/>
    </row>
    <row r="243" spans="1:10" s="310" customFormat="1" ht="20.100000000000001" hidden="1" customHeight="1">
      <c r="A243" s="332" t="s">
        <v>227</v>
      </c>
      <c r="B243" s="333" t="s">
        <v>539</v>
      </c>
      <c r="C243" s="300"/>
      <c r="D243" s="301"/>
      <c r="E243" s="302"/>
      <c r="F243" s="300"/>
      <c r="G243" s="300"/>
      <c r="H243" s="301"/>
      <c r="I243" s="300"/>
      <c r="J243" s="300"/>
    </row>
    <row r="244" spans="1:10" s="310" customFormat="1" ht="20.100000000000001" hidden="1" customHeight="1">
      <c r="A244" s="334" t="s">
        <v>228</v>
      </c>
      <c r="B244" s="335" t="s">
        <v>544</v>
      </c>
      <c r="C244" s="300"/>
      <c r="D244" s="302"/>
      <c r="E244" s="336" t="s">
        <v>1</v>
      </c>
      <c r="F244" s="300"/>
      <c r="G244" s="336" t="s">
        <v>0</v>
      </c>
      <c r="H244" s="301"/>
      <c r="I244" s="336" t="s">
        <v>456</v>
      </c>
      <c r="J244" s="302"/>
    </row>
    <row r="245" spans="1:10" s="310" customFormat="1" ht="20.100000000000001" hidden="1" customHeight="1">
      <c r="A245" s="334" t="s">
        <v>229</v>
      </c>
      <c r="B245" s="335" t="s">
        <v>540</v>
      </c>
      <c r="C245" s="300"/>
      <c r="D245" s="302"/>
      <c r="E245" s="336">
        <f>E252</f>
        <v>3500</v>
      </c>
      <c r="F245" s="302"/>
      <c r="G245" s="336">
        <f>G252</f>
        <v>11000</v>
      </c>
      <c r="H245" s="301"/>
      <c r="I245" s="336">
        <f>I252</f>
        <v>0</v>
      </c>
      <c r="J245" s="302"/>
    </row>
    <row r="246" spans="1:10" s="310" customFormat="1" ht="20.100000000000001" hidden="1" customHeight="1">
      <c r="A246" s="577" t="s">
        <v>450</v>
      </c>
      <c r="B246" s="579" t="s">
        <v>451</v>
      </c>
      <c r="C246" s="581" t="s">
        <v>452</v>
      </c>
      <c r="D246" s="309" t="s">
        <v>196</v>
      </c>
      <c r="E246" s="309"/>
      <c r="F246" s="309" t="s">
        <v>193</v>
      </c>
      <c r="G246" s="309"/>
      <c r="H246" s="581" t="s">
        <v>545</v>
      </c>
      <c r="I246" s="581"/>
      <c r="J246" s="587" t="s">
        <v>356</v>
      </c>
    </row>
    <row r="247" spans="1:10" s="310" customFormat="1" ht="20.100000000000001" hidden="1" customHeight="1">
      <c r="A247" s="578"/>
      <c r="B247" s="580"/>
      <c r="C247" s="582"/>
      <c r="D247" s="311" t="s">
        <v>453</v>
      </c>
      <c r="E247" s="312" t="s">
        <v>42</v>
      </c>
      <c r="F247" s="311" t="s">
        <v>453</v>
      </c>
      <c r="G247" s="312" t="s">
        <v>42</v>
      </c>
      <c r="H247" s="311" t="s">
        <v>453</v>
      </c>
      <c r="I247" s="312" t="s">
        <v>42</v>
      </c>
      <c r="J247" s="588"/>
    </row>
    <row r="248" spans="1:10" s="310" customFormat="1" ht="20.100000000000001" hidden="1" customHeight="1">
      <c r="A248" s="313" t="s">
        <v>1</v>
      </c>
      <c r="B248" s="314"/>
      <c r="C248" s="315"/>
      <c r="D248" s="311"/>
      <c r="E248" s="312"/>
      <c r="F248" s="311"/>
      <c r="G248" s="312"/>
      <c r="H248" s="311"/>
      <c r="I248" s="312"/>
      <c r="J248" s="316"/>
    </row>
    <row r="249" spans="1:10" s="310" customFormat="1" ht="20.100000000000001" hidden="1" customHeight="1">
      <c r="A249" s="313" t="s">
        <v>541</v>
      </c>
      <c r="B249" s="314">
        <v>1</v>
      </c>
      <c r="C249" s="319" t="s">
        <v>250</v>
      </c>
      <c r="D249" s="311">
        <f>'5. GIS산출근거'!$C$474</f>
        <v>3500</v>
      </c>
      <c r="E249" s="337">
        <f>TRUNC(B249*D249)</f>
        <v>3500</v>
      </c>
      <c r="F249" s="311"/>
      <c r="G249" s="312"/>
      <c r="H249" s="311"/>
      <c r="I249" s="312"/>
      <c r="J249" s="316"/>
    </row>
    <row r="250" spans="1:10" s="310" customFormat="1" ht="20.100000000000001" hidden="1" customHeight="1">
      <c r="A250" s="313" t="s">
        <v>0</v>
      </c>
      <c r="B250" s="323"/>
      <c r="C250" s="338"/>
      <c r="D250" s="337"/>
      <c r="E250" s="337"/>
      <c r="F250" s="337"/>
      <c r="G250" s="337"/>
      <c r="H250" s="337"/>
      <c r="I250" s="337"/>
      <c r="J250" s="317"/>
    </row>
    <row r="251" spans="1:10" s="310" customFormat="1" ht="20.100000000000001" hidden="1" customHeight="1">
      <c r="A251" s="313" t="s">
        <v>541</v>
      </c>
      <c r="B251" s="314">
        <v>1</v>
      </c>
      <c r="C251" s="319" t="s">
        <v>250</v>
      </c>
      <c r="D251" s="337"/>
      <c r="E251" s="337"/>
      <c r="F251" s="337">
        <f>'5. GIS산출근거'!C478</f>
        <v>11000</v>
      </c>
      <c r="G251" s="320">
        <f>TRUNC(B251*F251)</f>
        <v>11000</v>
      </c>
      <c r="H251" s="337">
        <f>'5. GIS산출근거'!H473</f>
        <v>0</v>
      </c>
      <c r="I251" s="337">
        <f>TRUNC(B251*H251)</f>
        <v>0</v>
      </c>
      <c r="J251" s="317"/>
    </row>
    <row r="252" spans="1:10" s="310" customFormat="1" ht="20.100000000000001" hidden="1" customHeight="1">
      <c r="A252" s="344" t="s">
        <v>240</v>
      </c>
      <c r="B252" s="353"/>
      <c r="C252" s="354"/>
      <c r="D252" s="355"/>
      <c r="E252" s="355">
        <f>SUM(E249:E251)</f>
        <v>3500</v>
      </c>
      <c r="F252" s="355"/>
      <c r="G252" s="355">
        <f>SUM(G249:G251)</f>
        <v>11000</v>
      </c>
      <c r="H252" s="355"/>
      <c r="I252" s="355">
        <f>SUM(I249:I251)</f>
        <v>0</v>
      </c>
      <c r="J252" s="352"/>
    </row>
    <row r="253" spans="1:10" s="310" customFormat="1" ht="20.100000000000001" hidden="1" customHeight="1">
      <c r="A253" s="332" t="s">
        <v>227</v>
      </c>
      <c r="B253" s="333" t="s">
        <v>546</v>
      </c>
      <c r="C253" s="300"/>
      <c r="D253" s="301"/>
      <c r="E253" s="302"/>
      <c r="F253" s="300"/>
      <c r="G253" s="300"/>
      <c r="H253" s="301"/>
      <c r="I253" s="300"/>
      <c r="J253" s="300"/>
    </row>
    <row r="254" spans="1:10" s="310" customFormat="1" ht="20.100000000000001" hidden="1" customHeight="1">
      <c r="A254" s="334" t="s">
        <v>228</v>
      </c>
      <c r="B254" s="335" t="s">
        <v>547</v>
      </c>
      <c r="C254" s="300"/>
      <c r="D254" s="302"/>
      <c r="E254" s="336" t="s">
        <v>1</v>
      </c>
      <c r="F254" s="300"/>
      <c r="G254" s="336" t="s">
        <v>0</v>
      </c>
      <c r="H254" s="301"/>
      <c r="I254" s="336" t="s">
        <v>456</v>
      </c>
      <c r="J254" s="302"/>
    </row>
    <row r="255" spans="1:10" s="310" customFormat="1" ht="20.100000000000001" hidden="1" customHeight="1">
      <c r="A255" s="334" t="s">
        <v>229</v>
      </c>
      <c r="B255" s="335" t="s">
        <v>540</v>
      </c>
      <c r="C255" s="300"/>
      <c r="D255" s="302"/>
      <c r="E255" s="336">
        <f>E262</f>
        <v>3500</v>
      </c>
      <c r="F255" s="302"/>
      <c r="G255" s="336">
        <f>G262</f>
        <v>18000</v>
      </c>
      <c r="H255" s="301"/>
      <c r="I255" s="336">
        <f>I262</f>
        <v>0</v>
      </c>
      <c r="J255" s="302"/>
    </row>
    <row r="256" spans="1:10" s="310" customFormat="1" ht="20.100000000000001" hidden="1" customHeight="1">
      <c r="A256" s="577" t="s">
        <v>450</v>
      </c>
      <c r="B256" s="579" t="s">
        <v>451</v>
      </c>
      <c r="C256" s="581" t="s">
        <v>452</v>
      </c>
      <c r="D256" s="309" t="s">
        <v>196</v>
      </c>
      <c r="E256" s="309"/>
      <c r="F256" s="309" t="s">
        <v>193</v>
      </c>
      <c r="G256" s="309"/>
      <c r="H256" s="581" t="s">
        <v>545</v>
      </c>
      <c r="I256" s="581"/>
      <c r="J256" s="587" t="s">
        <v>356</v>
      </c>
    </row>
    <row r="257" spans="1:10" s="310" customFormat="1" ht="20.100000000000001" hidden="1" customHeight="1">
      <c r="A257" s="578"/>
      <c r="B257" s="580"/>
      <c r="C257" s="582"/>
      <c r="D257" s="311" t="s">
        <v>453</v>
      </c>
      <c r="E257" s="312" t="s">
        <v>42</v>
      </c>
      <c r="F257" s="311" t="s">
        <v>453</v>
      </c>
      <c r="G257" s="312" t="s">
        <v>42</v>
      </c>
      <c r="H257" s="311" t="s">
        <v>453</v>
      </c>
      <c r="I257" s="312" t="s">
        <v>42</v>
      </c>
      <c r="J257" s="588"/>
    </row>
    <row r="258" spans="1:10" s="310" customFormat="1" ht="20.100000000000001" hidden="1" customHeight="1">
      <c r="A258" s="313" t="s">
        <v>1</v>
      </c>
      <c r="B258" s="314"/>
      <c r="C258" s="315"/>
      <c r="D258" s="311"/>
      <c r="E258" s="312"/>
      <c r="F258" s="311"/>
      <c r="G258" s="312"/>
      <c r="H258" s="311"/>
      <c r="I258" s="312"/>
      <c r="J258" s="316"/>
    </row>
    <row r="259" spans="1:10" s="310" customFormat="1" ht="20.100000000000001" hidden="1" customHeight="1">
      <c r="A259" s="313" t="s">
        <v>542</v>
      </c>
      <c r="B259" s="314">
        <v>1</v>
      </c>
      <c r="C259" s="319" t="s">
        <v>250</v>
      </c>
      <c r="D259" s="311">
        <f>'5. GIS산출근거'!$C$474</f>
        <v>3500</v>
      </c>
      <c r="E259" s="337">
        <f>TRUNC(B259*D259)</f>
        <v>3500</v>
      </c>
      <c r="F259" s="311"/>
      <c r="G259" s="312"/>
      <c r="H259" s="311"/>
      <c r="I259" s="312"/>
      <c r="J259" s="316"/>
    </row>
    <row r="260" spans="1:10" s="310" customFormat="1" ht="20.100000000000001" hidden="1" customHeight="1">
      <c r="A260" s="313" t="s">
        <v>0</v>
      </c>
      <c r="B260" s="323"/>
      <c r="C260" s="338"/>
      <c r="D260" s="337"/>
      <c r="E260" s="337"/>
      <c r="F260" s="337"/>
      <c r="G260" s="337"/>
      <c r="H260" s="337"/>
      <c r="I260" s="337"/>
      <c r="J260" s="317"/>
    </row>
    <row r="261" spans="1:10" s="310" customFormat="1" ht="20.100000000000001" hidden="1" customHeight="1">
      <c r="A261" s="313" t="s">
        <v>542</v>
      </c>
      <c r="B261" s="314">
        <v>1</v>
      </c>
      <c r="C261" s="319" t="s">
        <v>250</v>
      </c>
      <c r="D261" s="337"/>
      <c r="E261" s="337"/>
      <c r="F261" s="337">
        <f>'5. GIS산출근거'!D478</f>
        <v>18000</v>
      </c>
      <c r="G261" s="320">
        <f>TRUNC(B261*F261)</f>
        <v>18000</v>
      </c>
      <c r="H261" s="337">
        <f>'5. GIS산출근거'!H483</f>
        <v>0</v>
      </c>
      <c r="I261" s="337">
        <f>TRUNC(B261*H261)</f>
        <v>0</v>
      </c>
      <c r="J261" s="317"/>
    </row>
    <row r="262" spans="1:10" s="310" customFormat="1" ht="20.100000000000001" hidden="1" customHeight="1">
      <c r="A262" s="344" t="s">
        <v>240</v>
      </c>
      <c r="B262" s="353"/>
      <c r="C262" s="354"/>
      <c r="D262" s="355"/>
      <c r="E262" s="355">
        <f>SUM(E259:E261)</f>
        <v>3500</v>
      </c>
      <c r="F262" s="355"/>
      <c r="G262" s="355">
        <f>SUM(G259:G261)</f>
        <v>18000</v>
      </c>
      <c r="H262" s="355"/>
      <c r="I262" s="355">
        <f>SUM(I259:I261)</f>
        <v>0</v>
      </c>
      <c r="J262" s="352"/>
    </row>
    <row r="263" spans="1:10" s="310" customFormat="1" ht="20.100000000000001" hidden="1" customHeight="1">
      <c r="A263" s="332" t="s">
        <v>227</v>
      </c>
      <c r="B263" s="333" t="s">
        <v>548</v>
      </c>
      <c r="C263" s="300"/>
      <c r="D263" s="301"/>
      <c r="E263" s="302"/>
      <c r="F263" s="300"/>
      <c r="G263" s="300"/>
      <c r="H263" s="301"/>
      <c r="I263" s="300"/>
      <c r="J263" s="300"/>
    </row>
    <row r="264" spans="1:10" s="310" customFormat="1" ht="20.100000000000001" hidden="1" customHeight="1">
      <c r="A264" s="334" t="s">
        <v>228</v>
      </c>
      <c r="B264" s="335" t="s">
        <v>549</v>
      </c>
      <c r="C264" s="300"/>
      <c r="D264" s="302"/>
      <c r="E264" s="336" t="s">
        <v>1</v>
      </c>
      <c r="F264" s="300"/>
      <c r="G264" s="336" t="s">
        <v>0</v>
      </c>
      <c r="H264" s="301"/>
      <c r="I264" s="336" t="s">
        <v>456</v>
      </c>
      <c r="J264" s="302"/>
    </row>
    <row r="265" spans="1:10" s="310" customFormat="1" ht="20.100000000000001" hidden="1" customHeight="1">
      <c r="A265" s="334" t="s">
        <v>229</v>
      </c>
      <c r="B265" s="335" t="s">
        <v>540</v>
      </c>
      <c r="C265" s="300"/>
      <c r="D265" s="302"/>
      <c r="E265" s="336">
        <f>E272</f>
        <v>3500</v>
      </c>
      <c r="F265" s="302"/>
      <c r="G265" s="336">
        <f>G272</f>
        <v>48000</v>
      </c>
      <c r="H265" s="301"/>
      <c r="I265" s="336">
        <f>I272</f>
        <v>0</v>
      </c>
      <c r="J265" s="302"/>
    </row>
    <row r="266" spans="1:10" s="310" customFormat="1" ht="20.100000000000001" hidden="1" customHeight="1">
      <c r="A266" s="577" t="s">
        <v>450</v>
      </c>
      <c r="B266" s="579" t="s">
        <v>451</v>
      </c>
      <c r="C266" s="581" t="s">
        <v>452</v>
      </c>
      <c r="D266" s="309" t="s">
        <v>196</v>
      </c>
      <c r="E266" s="309"/>
      <c r="F266" s="309" t="s">
        <v>193</v>
      </c>
      <c r="G266" s="309"/>
      <c r="H266" s="581" t="s">
        <v>545</v>
      </c>
      <c r="I266" s="581"/>
      <c r="J266" s="587" t="s">
        <v>356</v>
      </c>
    </row>
    <row r="267" spans="1:10" s="310" customFormat="1" ht="20.100000000000001" hidden="1" customHeight="1">
      <c r="A267" s="578"/>
      <c r="B267" s="580"/>
      <c r="C267" s="582"/>
      <c r="D267" s="311" t="s">
        <v>453</v>
      </c>
      <c r="E267" s="312" t="s">
        <v>42</v>
      </c>
      <c r="F267" s="311" t="s">
        <v>453</v>
      </c>
      <c r="G267" s="312" t="s">
        <v>42</v>
      </c>
      <c r="H267" s="311" t="s">
        <v>453</v>
      </c>
      <c r="I267" s="312" t="s">
        <v>42</v>
      </c>
      <c r="J267" s="588"/>
    </row>
    <row r="268" spans="1:10" s="310" customFormat="1" ht="20.100000000000001" hidden="1" customHeight="1">
      <c r="A268" s="313" t="s">
        <v>1</v>
      </c>
      <c r="B268" s="314"/>
      <c r="C268" s="315"/>
      <c r="D268" s="311"/>
      <c r="E268" s="312"/>
      <c r="F268" s="311"/>
      <c r="G268" s="312"/>
      <c r="H268" s="311"/>
      <c r="I268" s="312"/>
      <c r="J268" s="316"/>
    </row>
    <row r="269" spans="1:10" s="310" customFormat="1" ht="20.100000000000001" hidden="1" customHeight="1">
      <c r="A269" s="313" t="s">
        <v>543</v>
      </c>
      <c r="B269" s="314">
        <v>1</v>
      </c>
      <c r="C269" s="319" t="s">
        <v>250</v>
      </c>
      <c r="D269" s="311">
        <f>'5. GIS산출근거'!$C$474</f>
        <v>3500</v>
      </c>
      <c r="E269" s="337">
        <f>TRUNC(B269*D269)</f>
        <v>3500</v>
      </c>
      <c r="F269" s="311"/>
      <c r="G269" s="312"/>
      <c r="H269" s="311"/>
      <c r="I269" s="312"/>
      <c r="J269" s="316"/>
    </row>
    <row r="270" spans="1:10" s="310" customFormat="1" ht="20.100000000000001" hidden="1" customHeight="1">
      <c r="A270" s="313" t="s">
        <v>0</v>
      </c>
      <c r="B270" s="323"/>
      <c r="C270" s="338"/>
      <c r="D270" s="337"/>
      <c r="E270" s="337"/>
      <c r="F270" s="337"/>
      <c r="G270" s="337"/>
      <c r="H270" s="337"/>
      <c r="I270" s="337"/>
      <c r="J270" s="317"/>
    </row>
    <row r="271" spans="1:10" s="310" customFormat="1" ht="20.100000000000001" hidden="1" customHeight="1">
      <c r="A271" s="313" t="s">
        <v>543</v>
      </c>
      <c r="B271" s="314">
        <v>1</v>
      </c>
      <c r="C271" s="319" t="s">
        <v>250</v>
      </c>
      <c r="D271" s="337"/>
      <c r="E271" s="337"/>
      <c r="F271" s="337">
        <f>'5. GIS산출근거'!E478</f>
        <v>48000</v>
      </c>
      <c r="G271" s="320">
        <f>TRUNC(B271*F271)</f>
        <v>48000</v>
      </c>
      <c r="H271" s="337">
        <f>'5. GIS산출근거'!H495</f>
        <v>0</v>
      </c>
      <c r="I271" s="337">
        <f>TRUNC(B271*H271)</f>
        <v>0</v>
      </c>
      <c r="J271" s="317"/>
    </row>
    <row r="272" spans="1:10" s="310" customFormat="1" ht="20.100000000000001" hidden="1" customHeight="1">
      <c r="A272" s="344" t="s">
        <v>240</v>
      </c>
      <c r="B272" s="353"/>
      <c r="C272" s="354"/>
      <c r="D272" s="355"/>
      <c r="E272" s="355">
        <f>SUM(E269:E271)</f>
        <v>3500</v>
      </c>
      <c r="F272" s="355"/>
      <c r="G272" s="355">
        <f>SUM(G269:G271)</f>
        <v>48000</v>
      </c>
      <c r="H272" s="355"/>
      <c r="I272" s="355">
        <f>SUM(I269:I271)</f>
        <v>0</v>
      </c>
      <c r="J272" s="352"/>
    </row>
    <row r="273" spans="1:10" ht="18" customHeight="1">
      <c r="A273" s="328"/>
      <c r="B273" s="329"/>
      <c r="C273" s="330"/>
      <c r="D273" s="331"/>
      <c r="E273" s="331"/>
      <c r="F273" s="331"/>
      <c r="G273" s="331"/>
      <c r="H273" s="331"/>
      <c r="I273" s="331"/>
      <c r="J273" s="330"/>
    </row>
    <row r="274" spans="1:10" ht="18" customHeight="1">
      <c r="A274" s="332" t="s">
        <v>227</v>
      </c>
      <c r="B274" s="333" t="s">
        <v>774</v>
      </c>
      <c r="C274" s="300"/>
      <c r="D274" s="301"/>
      <c r="E274" s="302"/>
      <c r="F274" s="300"/>
      <c r="G274" s="300"/>
      <c r="H274" s="301"/>
      <c r="I274" s="300"/>
      <c r="J274" s="300"/>
    </row>
    <row r="275" spans="1:10" ht="18" customHeight="1">
      <c r="A275" s="334" t="s">
        <v>228</v>
      </c>
      <c r="B275" s="335" t="s">
        <v>775</v>
      </c>
      <c r="C275" s="300"/>
      <c r="D275" s="302"/>
      <c r="E275" s="336" t="s">
        <v>1</v>
      </c>
      <c r="F275" s="300"/>
      <c r="G275" s="336" t="s">
        <v>0</v>
      </c>
      <c r="H275" s="301"/>
      <c r="I275" s="336" t="s">
        <v>2</v>
      </c>
      <c r="J275" s="302"/>
    </row>
    <row r="276" spans="1:10" ht="18" customHeight="1">
      <c r="A276" s="334" t="s">
        <v>229</v>
      </c>
      <c r="B276" s="335" t="s">
        <v>253</v>
      </c>
      <c r="C276" s="300"/>
      <c r="D276" s="302"/>
      <c r="E276" s="336">
        <f>SUM(E279:E286)</f>
        <v>130738</v>
      </c>
      <c r="F276" s="302"/>
      <c r="G276" s="336">
        <f>SUM(G279:G286)</f>
        <v>8390</v>
      </c>
      <c r="H276" s="301"/>
      <c r="I276" s="336">
        <f>SUM(I279:I286)</f>
        <v>5959</v>
      </c>
      <c r="J276" s="302"/>
    </row>
    <row r="277" spans="1:10" ht="18" customHeight="1">
      <c r="A277" s="577" t="s">
        <v>450</v>
      </c>
      <c r="B277" s="579" t="s">
        <v>451</v>
      </c>
      <c r="C277" s="581" t="s">
        <v>452</v>
      </c>
      <c r="D277" s="309" t="s">
        <v>196</v>
      </c>
      <c r="E277" s="309"/>
      <c r="F277" s="309" t="s">
        <v>193</v>
      </c>
      <c r="G277" s="309"/>
      <c r="H277" s="581" t="s">
        <v>197</v>
      </c>
      <c r="I277" s="581"/>
      <c r="J277" s="587" t="s">
        <v>355</v>
      </c>
    </row>
    <row r="278" spans="1:10" ht="18" customHeight="1">
      <c r="A278" s="578"/>
      <c r="B278" s="580"/>
      <c r="C278" s="582"/>
      <c r="D278" s="311" t="s">
        <v>453</v>
      </c>
      <c r="E278" s="312" t="s">
        <v>42</v>
      </c>
      <c r="F278" s="311" t="s">
        <v>453</v>
      </c>
      <c r="G278" s="312" t="s">
        <v>42</v>
      </c>
      <c r="H278" s="311" t="s">
        <v>453</v>
      </c>
      <c r="I278" s="312" t="s">
        <v>42</v>
      </c>
      <c r="J278" s="588"/>
    </row>
    <row r="279" spans="1:10" ht="18" customHeight="1">
      <c r="A279" s="313" t="s">
        <v>1</v>
      </c>
      <c r="B279" s="359"/>
      <c r="C279" s="360"/>
      <c r="D279" s="311"/>
      <c r="E279" s="312"/>
      <c r="F279" s="311"/>
      <c r="G279" s="312"/>
      <c r="H279" s="311"/>
      <c r="I279" s="312"/>
      <c r="J279" s="316"/>
    </row>
    <row r="280" spans="1:10" ht="18" customHeight="1">
      <c r="A280" s="313" t="s">
        <v>773</v>
      </c>
      <c r="B280" s="359">
        <f>'5. GIS산출근거'!H461</f>
        <v>0.66</v>
      </c>
      <c r="C280" s="319" t="s">
        <v>44</v>
      </c>
      <c r="D280" s="311">
        <f>'8. GIS기초자료'!D13</f>
        <v>198089</v>
      </c>
      <c r="E280" s="337">
        <f t="shared" ref="E280" si="3">TRUNC(B280*D280)</f>
        <v>130738</v>
      </c>
      <c r="F280" s="311"/>
      <c r="G280" s="312"/>
      <c r="H280" s="311"/>
      <c r="I280" s="312"/>
      <c r="J280" s="316"/>
    </row>
    <row r="281" spans="1:10" ht="18" customHeight="1">
      <c r="A281" s="313" t="s">
        <v>0</v>
      </c>
      <c r="B281" s="318"/>
      <c r="C281" s="319"/>
      <c r="D281" s="337"/>
      <c r="E281" s="337"/>
      <c r="F281" s="337"/>
      <c r="G281" s="337"/>
      <c r="H281" s="337"/>
      <c r="I281" s="337"/>
      <c r="J281" s="322"/>
    </row>
    <row r="282" spans="1:10" ht="18" customHeight="1">
      <c r="A282" s="313" t="s">
        <v>689</v>
      </c>
      <c r="B282" s="318">
        <f>'5. GIS산출근거'!H465</f>
        <v>0.28999999999999998</v>
      </c>
      <c r="C282" s="319" t="s">
        <v>254</v>
      </c>
      <c r="D282" s="337"/>
      <c r="E282" s="337"/>
      <c r="F282" s="337">
        <f>'5. GIS산출근거'!H468</f>
        <v>24000</v>
      </c>
      <c r="G282" s="337">
        <f>TRUNC(B282*F282)</f>
        <v>6960</v>
      </c>
      <c r="H282" s="337"/>
      <c r="I282" s="337"/>
      <c r="J282" s="322"/>
    </row>
    <row r="283" spans="1:10" ht="18" customHeight="1">
      <c r="A283" s="313" t="s">
        <v>688</v>
      </c>
      <c r="B283" s="323">
        <f>'5. GIS산출근거'!H466</f>
        <v>0.01</v>
      </c>
      <c r="C283" s="319" t="s">
        <v>255</v>
      </c>
      <c r="D283" s="320"/>
      <c r="E283" s="320"/>
      <c r="F283" s="320">
        <f>'5. GIS산출근거'!H469</f>
        <v>143000</v>
      </c>
      <c r="G283" s="337">
        <f>TRUNC(B283*F283)</f>
        <v>1430</v>
      </c>
      <c r="H283" s="320"/>
      <c r="I283" s="337"/>
      <c r="J283" s="322"/>
    </row>
    <row r="284" spans="1:10" ht="18" customHeight="1">
      <c r="A284" s="313" t="s">
        <v>2</v>
      </c>
      <c r="B284" s="323"/>
      <c r="C284" s="338"/>
      <c r="D284" s="337"/>
      <c r="E284" s="337"/>
      <c r="F284" s="337"/>
      <c r="G284" s="337"/>
      <c r="H284" s="337"/>
      <c r="I284" s="337"/>
      <c r="J284" s="322"/>
    </row>
    <row r="285" spans="1:10" ht="18" customHeight="1">
      <c r="A285" s="313" t="s">
        <v>683</v>
      </c>
      <c r="B285" s="318">
        <f>'5. GIS산출근거'!H461</f>
        <v>0.66</v>
      </c>
      <c r="C285" s="319" t="s">
        <v>256</v>
      </c>
      <c r="D285" s="337"/>
      <c r="E285" s="337"/>
      <c r="F285" s="337"/>
      <c r="G285" s="337"/>
      <c r="H285" s="337">
        <f>'6. 기계경비'!L15</f>
        <v>9029</v>
      </c>
      <c r="I285" s="337">
        <f>TRUNC(B285*H285)</f>
        <v>5959</v>
      </c>
      <c r="J285" s="322"/>
    </row>
    <row r="286" spans="1:10" ht="18" customHeight="1">
      <c r="A286" s="328"/>
      <c r="B286" s="329"/>
      <c r="C286" s="330"/>
      <c r="D286" s="331"/>
      <c r="E286" s="331"/>
      <c r="F286" s="331"/>
      <c r="G286" s="331"/>
      <c r="H286" s="331"/>
      <c r="I286" s="331"/>
      <c r="J286" s="330"/>
    </row>
  </sheetData>
  <mergeCells count="104">
    <mergeCell ref="A50:J50"/>
    <mergeCell ref="A67:J67"/>
    <mergeCell ref="A266:A267"/>
    <mergeCell ref="B266:B267"/>
    <mergeCell ref="C266:C267"/>
    <mergeCell ref="H266:I266"/>
    <mergeCell ref="J266:J267"/>
    <mergeCell ref="A217:A218"/>
    <mergeCell ref="B217:B218"/>
    <mergeCell ref="C217:C218"/>
    <mergeCell ref="H217:I217"/>
    <mergeCell ref="A184:A185"/>
    <mergeCell ref="B184:B185"/>
    <mergeCell ref="C184:C185"/>
    <mergeCell ref="J184:J185"/>
    <mergeCell ref="A202:A203"/>
    <mergeCell ref="B202:B203"/>
    <mergeCell ref="C202:C203"/>
    <mergeCell ref="H202:I202"/>
    <mergeCell ref="B58:B59"/>
    <mergeCell ref="C58:C59"/>
    <mergeCell ref="B113:B114"/>
    <mergeCell ref="C113:C114"/>
    <mergeCell ref="A277:A278"/>
    <mergeCell ref="B277:B278"/>
    <mergeCell ref="C277:C278"/>
    <mergeCell ref="H277:I277"/>
    <mergeCell ref="J277:J278"/>
    <mergeCell ref="A174:A175"/>
    <mergeCell ref="B174:B175"/>
    <mergeCell ref="C174:C175"/>
    <mergeCell ref="H174:I174"/>
    <mergeCell ref="J174:J175"/>
    <mergeCell ref="J256:J257"/>
    <mergeCell ref="A246:A247"/>
    <mergeCell ref="B246:B247"/>
    <mergeCell ref="C246:C247"/>
    <mergeCell ref="H246:I246"/>
    <mergeCell ref="J246:J247"/>
    <mergeCell ref="A256:A257"/>
    <mergeCell ref="B256:B257"/>
    <mergeCell ref="C256:C257"/>
    <mergeCell ref="H256:I256"/>
    <mergeCell ref="A233:A234"/>
    <mergeCell ref="B233:B234"/>
    <mergeCell ref="J233:J234"/>
    <mergeCell ref="H113:I113"/>
    <mergeCell ref="J113:J114"/>
    <mergeCell ref="C143:C144"/>
    <mergeCell ref="H143:I143"/>
    <mergeCell ref="J143:J144"/>
    <mergeCell ref="J131:J132"/>
    <mergeCell ref="H131:I131"/>
    <mergeCell ref="J217:J218"/>
    <mergeCell ref="C233:C234"/>
    <mergeCell ref="H233:I233"/>
    <mergeCell ref="A122:J122"/>
    <mergeCell ref="A123:J123"/>
    <mergeCell ref="J202:J203"/>
    <mergeCell ref="J40:J41"/>
    <mergeCell ref="H40:I40"/>
    <mergeCell ref="H91:I91"/>
    <mergeCell ref="J91:J92"/>
    <mergeCell ref="H161:I161"/>
    <mergeCell ref="H58:I58"/>
    <mergeCell ref="J58:J59"/>
    <mergeCell ref="H184:I184"/>
    <mergeCell ref="J161:J162"/>
    <mergeCell ref="H76:I76"/>
    <mergeCell ref="J76:J77"/>
    <mergeCell ref="C161:C162"/>
    <mergeCell ref="A161:A162"/>
    <mergeCell ref="B161:B162"/>
    <mergeCell ref="A131:A132"/>
    <mergeCell ref="B131:B132"/>
    <mergeCell ref="C131:C132"/>
    <mergeCell ref="A143:A144"/>
    <mergeCell ref="B143:B144"/>
    <mergeCell ref="A113:A114"/>
    <mergeCell ref="B76:B77"/>
    <mergeCell ref="A91:A92"/>
    <mergeCell ref="B91:B92"/>
    <mergeCell ref="C91:C92"/>
    <mergeCell ref="A58:A59"/>
    <mergeCell ref="A1:J1"/>
    <mergeCell ref="A5:A6"/>
    <mergeCell ref="B5:B6"/>
    <mergeCell ref="C5:C6"/>
    <mergeCell ref="H5:I5"/>
    <mergeCell ref="J5:J6"/>
    <mergeCell ref="H26:I26"/>
    <mergeCell ref="J26:J27"/>
    <mergeCell ref="A26:A27"/>
    <mergeCell ref="B26:B27"/>
    <mergeCell ref="C26:C27"/>
    <mergeCell ref="A40:A41"/>
    <mergeCell ref="A76:A77"/>
    <mergeCell ref="B40:B41"/>
    <mergeCell ref="C40:C41"/>
    <mergeCell ref="A68:J68"/>
    <mergeCell ref="C76:C77"/>
    <mergeCell ref="A15:J15"/>
    <mergeCell ref="A16:J16"/>
    <mergeCell ref="A49:J49"/>
  </mergeCells>
  <phoneticPr fontId="2" type="noConversion"/>
  <pageMargins left="0.70866141732283472" right="0.70866141732283472" top="0.74803149606299213" bottom="0.39370078740157483" header="0.31496062992125984" footer="0.31496062992125984"/>
  <pageSetup paperSize="9" fitToHeight="0" orientation="landscape" r:id="rId1"/>
  <headerFooter alignWithMargins="0"/>
  <rowBreaks count="12" manualBreakCount="12">
    <brk id="21" max="9" man="1"/>
    <brk id="35" max="9" man="1"/>
    <brk id="53" max="9" man="1"/>
    <brk id="71" max="9" man="1"/>
    <brk id="86" max="9" man="1"/>
    <brk id="126" max="9" man="1"/>
    <brk id="139" max="9" man="1"/>
    <brk id="169" max="9" man="1"/>
    <brk id="197" max="9" man="1"/>
    <brk id="212" max="9" man="1"/>
    <brk id="228" max="9" man="1"/>
    <brk id="24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80"/>
  <sheetViews>
    <sheetView view="pageBreakPreview" zoomScaleNormal="85" zoomScaleSheetLayoutView="100" workbookViewId="0">
      <selection activeCell="F10" sqref="F10"/>
    </sheetView>
  </sheetViews>
  <sheetFormatPr defaultRowHeight="18" customHeight="1"/>
  <cols>
    <col min="1" max="1" width="9.77734375" style="248" customWidth="1"/>
    <col min="2" max="2" width="12.88671875" style="248" customWidth="1"/>
    <col min="3" max="6" width="9.77734375" style="248" customWidth="1"/>
    <col min="7" max="7" width="11.21875" style="248" customWidth="1"/>
    <col min="8" max="8" width="11.44140625" style="248" customWidth="1"/>
    <col min="9" max="9" width="9.77734375" style="248" customWidth="1"/>
    <col min="10" max="10" width="7.21875" style="248" customWidth="1"/>
    <col min="11" max="16384" width="8.88671875" style="248"/>
  </cols>
  <sheetData>
    <row r="1" spans="1:9" ht="51" customHeight="1">
      <c r="A1" s="631" t="s">
        <v>578</v>
      </c>
      <c r="B1" s="632"/>
      <c r="C1" s="632"/>
      <c r="D1" s="632"/>
      <c r="E1" s="632"/>
      <c r="F1" s="632"/>
      <c r="G1" s="632"/>
      <c r="H1" s="632"/>
      <c r="I1" s="632"/>
    </row>
    <row r="2" spans="1:9" ht="16.5" customHeight="1">
      <c r="A2" s="414" t="s">
        <v>777</v>
      </c>
      <c r="B2" s="365"/>
      <c r="C2" s="365"/>
      <c r="D2" s="365"/>
      <c r="E2" s="365"/>
      <c r="F2" s="365"/>
      <c r="G2" s="365"/>
      <c r="H2" s="365"/>
      <c r="I2" s="365"/>
    </row>
    <row r="3" spans="1:9" s="250" customFormat="1" ht="18" customHeight="1">
      <c r="A3" s="249" t="s">
        <v>404</v>
      </c>
    </row>
    <row r="4" spans="1:9" s="250" customFormat="1" ht="18" customHeight="1">
      <c r="A4" s="249" t="s">
        <v>279</v>
      </c>
    </row>
    <row r="5" spans="1:9" s="250" customFormat="1" ht="18" customHeight="1">
      <c r="A5" s="250" t="s">
        <v>599</v>
      </c>
    </row>
    <row r="6" spans="1:9" s="250" customFormat="1" ht="18" customHeight="1">
      <c r="A6" s="250" t="s">
        <v>600</v>
      </c>
    </row>
    <row r="7" spans="1:9" s="250" customFormat="1" ht="18" customHeight="1">
      <c r="A7" s="250" t="s">
        <v>280</v>
      </c>
      <c r="C7" s="251">
        <v>150</v>
      </c>
      <c r="D7" s="250" t="s">
        <v>281</v>
      </c>
    </row>
    <row r="8" spans="1:9" s="250" customFormat="1" ht="18" customHeight="1">
      <c r="A8" s="250" t="s">
        <v>282</v>
      </c>
    </row>
    <row r="9" spans="1:9" s="250" customFormat="1" ht="18" customHeight="1">
      <c r="B9" s="252" t="s">
        <v>283</v>
      </c>
      <c r="C9" s="253" t="s">
        <v>284</v>
      </c>
      <c r="D9" s="253" t="s">
        <v>285</v>
      </c>
      <c r="E9" s="253" t="s">
        <v>286</v>
      </c>
      <c r="F9" s="253" t="s">
        <v>287</v>
      </c>
      <c r="G9" s="253" t="s">
        <v>288</v>
      </c>
      <c r="H9" s="254" t="s">
        <v>289</v>
      </c>
    </row>
    <row r="10" spans="1:9" s="250" customFormat="1" ht="18" customHeight="1">
      <c r="B10" s="255" t="s">
        <v>290</v>
      </c>
      <c r="C10" s="256">
        <v>1.3</v>
      </c>
      <c r="D10" s="256">
        <v>1.1499999999999999</v>
      </c>
      <c r="E10" s="256">
        <v>1</v>
      </c>
      <c r="F10" s="256">
        <v>1.1000000000000001</v>
      </c>
      <c r="G10" s="256">
        <v>1.2</v>
      </c>
      <c r="H10" s="257">
        <f>INT((C10*C11+D10*D11+E10*E11+F10*F11+G10*G11)*1000)/1000</f>
        <v>1</v>
      </c>
    </row>
    <row r="11" spans="1:9" s="250" customFormat="1" ht="18" customHeight="1">
      <c r="B11" s="258" t="s">
        <v>291</v>
      </c>
      <c r="C11" s="259">
        <f>'9. GIS수량입력'!L22</f>
        <v>0</v>
      </c>
      <c r="D11" s="259">
        <f>'9. GIS수량입력'!M22</f>
        <v>0</v>
      </c>
      <c r="E11" s="259">
        <v>1</v>
      </c>
      <c r="F11" s="259">
        <v>0</v>
      </c>
      <c r="G11" s="259">
        <f>'9. GIS수량입력'!Q22</f>
        <v>0</v>
      </c>
      <c r="H11" s="260"/>
    </row>
    <row r="12" spans="1:9" s="250" customFormat="1" ht="18" customHeight="1">
      <c r="A12" s="250" t="s">
        <v>292</v>
      </c>
      <c r="C12" s="250" t="s">
        <v>293</v>
      </c>
    </row>
    <row r="13" spans="1:9" s="250" customFormat="1" ht="18" customHeight="1">
      <c r="B13" s="252" t="s">
        <v>294</v>
      </c>
      <c r="C13" s="261">
        <v>30</v>
      </c>
      <c r="D13" s="261">
        <v>50</v>
      </c>
      <c r="E13" s="261">
        <v>80</v>
      </c>
      <c r="F13" s="261">
        <v>150</v>
      </c>
      <c r="G13" s="261">
        <v>200</v>
      </c>
      <c r="H13" s="261">
        <v>300</v>
      </c>
      <c r="I13" s="254" t="s">
        <v>289</v>
      </c>
    </row>
    <row r="14" spans="1:9" s="250" customFormat="1" ht="18" customHeight="1">
      <c r="B14" s="258" t="s">
        <v>290</v>
      </c>
      <c r="C14" s="262">
        <v>1.8</v>
      </c>
      <c r="D14" s="262">
        <v>1.4</v>
      </c>
      <c r="E14" s="262">
        <v>1.17</v>
      </c>
      <c r="F14" s="262">
        <v>1</v>
      </c>
      <c r="G14" s="262">
        <v>0.95</v>
      </c>
      <c r="H14" s="262">
        <v>0.9</v>
      </c>
      <c r="I14" s="263">
        <f>F15</f>
        <v>1.8</v>
      </c>
    </row>
    <row r="15" spans="1:9" s="250" customFormat="1" ht="18" customHeight="1">
      <c r="B15" s="635" t="s">
        <v>431</v>
      </c>
      <c r="C15" s="633" t="s">
        <v>295</v>
      </c>
      <c r="D15" s="265">
        <v>30</v>
      </c>
      <c r="E15" s="633" t="s">
        <v>459</v>
      </c>
      <c r="F15" s="634">
        <f>IF(D16&lt;=30,C14,IF(D16&gt;30,ROUNDDOWN(D15/D16+0.8,2)))</f>
        <v>1.8</v>
      </c>
      <c r="G15" s="635"/>
      <c r="H15" s="635"/>
      <c r="I15" s="635"/>
    </row>
    <row r="16" spans="1:9" s="250" customFormat="1" ht="18" customHeight="1">
      <c r="B16" s="635"/>
      <c r="C16" s="633"/>
      <c r="D16" s="266">
        <f>총괄4급</f>
        <v>3</v>
      </c>
      <c r="E16" s="633"/>
      <c r="F16" s="634"/>
      <c r="G16" s="635"/>
      <c r="H16" s="635"/>
      <c r="I16" s="635"/>
    </row>
    <row r="17" spans="1:9" s="250" customFormat="1" ht="18" customHeight="1">
      <c r="B17" s="252" t="s">
        <v>306</v>
      </c>
      <c r="C17" s="253" t="s">
        <v>232</v>
      </c>
      <c r="D17" s="253" t="s">
        <v>234</v>
      </c>
      <c r="E17" s="253" t="s">
        <v>274</v>
      </c>
      <c r="F17" s="253" t="s">
        <v>276</v>
      </c>
      <c r="G17" s="253" t="s">
        <v>307</v>
      </c>
      <c r="H17" s="254" t="s">
        <v>355</v>
      </c>
    </row>
    <row r="18" spans="1:9" s="250" customFormat="1" ht="18" customHeight="1">
      <c r="B18" s="255" t="s">
        <v>432</v>
      </c>
      <c r="C18" s="267">
        <v>2</v>
      </c>
      <c r="D18" s="267">
        <v>4</v>
      </c>
      <c r="E18" s="267">
        <v>4</v>
      </c>
      <c r="F18" s="267">
        <v>0</v>
      </c>
      <c r="G18" s="267">
        <v>0</v>
      </c>
      <c r="H18" s="257" t="s">
        <v>433</v>
      </c>
    </row>
    <row r="19" spans="1:9" s="250" customFormat="1" ht="18" customHeight="1">
      <c r="B19" s="255" t="s">
        <v>309</v>
      </c>
      <c r="C19" s="267">
        <v>1.5</v>
      </c>
      <c r="D19" s="267">
        <v>3</v>
      </c>
      <c r="E19" s="267">
        <v>3</v>
      </c>
      <c r="F19" s="267">
        <v>0</v>
      </c>
      <c r="G19" s="267">
        <v>6</v>
      </c>
      <c r="H19" s="257" t="s">
        <v>405</v>
      </c>
    </row>
    <row r="20" spans="1:9" s="250" customFormat="1" ht="18" customHeight="1">
      <c r="B20" s="255" t="s">
        <v>310</v>
      </c>
      <c r="C20" s="267">
        <v>20</v>
      </c>
      <c r="D20" s="267">
        <v>20</v>
      </c>
      <c r="E20" s="267">
        <v>20</v>
      </c>
      <c r="F20" s="267">
        <v>40</v>
      </c>
      <c r="G20" s="267">
        <v>0</v>
      </c>
      <c r="H20" s="257" t="s">
        <v>405</v>
      </c>
    </row>
    <row r="21" spans="1:9" s="250" customFormat="1" ht="18" customHeight="1">
      <c r="B21" s="255" t="s">
        <v>311</v>
      </c>
      <c r="C21" s="267">
        <v>5</v>
      </c>
      <c r="D21" s="267">
        <v>5</v>
      </c>
      <c r="E21" s="267">
        <v>10</v>
      </c>
      <c r="F21" s="267">
        <v>0</v>
      </c>
      <c r="G21" s="267">
        <v>0</v>
      </c>
      <c r="H21" s="257" t="s">
        <v>433</v>
      </c>
    </row>
    <row r="22" spans="1:9" s="250" customFormat="1" ht="18" customHeight="1">
      <c r="B22" s="255" t="s">
        <v>312</v>
      </c>
      <c r="C22" s="267">
        <v>3</v>
      </c>
      <c r="D22" s="267">
        <v>3</v>
      </c>
      <c r="E22" s="267">
        <v>0</v>
      </c>
      <c r="F22" s="267">
        <v>0</v>
      </c>
      <c r="G22" s="267">
        <v>0</v>
      </c>
      <c r="H22" s="257" t="s">
        <v>433</v>
      </c>
    </row>
    <row r="23" spans="1:9" s="250" customFormat="1" ht="18" customHeight="1">
      <c r="B23" s="255" t="s">
        <v>308</v>
      </c>
      <c r="C23" s="267">
        <f>SUM(C18:C22)</f>
        <v>31.5</v>
      </c>
      <c r="D23" s="267">
        <f>SUM(D18:D22)</f>
        <v>35</v>
      </c>
      <c r="E23" s="267">
        <f>SUM(E18:E22)</f>
        <v>37</v>
      </c>
      <c r="F23" s="267">
        <f>SUM(F18:F22)</f>
        <v>40</v>
      </c>
      <c r="G23" s="267">
        <f>SUM(G18:G22)</f>
        <v>6</v>
      </c>
      <c r="H23" s="268"/>
    </row>
    <row r="24" spans="1:9" s="250" customFormat="1" ht="18" customHeight="1">
      <c r="B24" s="258" t="s">
        <v>302</v>
      </c>
      <c r="C24" s="269">
        <f>C19+C20</f>
        <v>21.5</v>
      </c>
      <c r="D24" s="269">
        <f>D19+D20</f>
        <v>23</v>
      </c>
      <c r="E24" s="269">
        <f>E19+E20</f>
        <v>23</v>
      </c>
      <c r="F24" s="269">
        <f>F19+F20</f>
        <v>40</v>
      </c>
      <c r="G24" s="269">
        <f>G19+G20</f>
        <v>6</v>
      </c>
      <c r="H24" s="270"/>
    </row>
    <row r="25" spans="1:9" s="250" customFormat="1" ht="18" customHeight="1">
      <c r="A25" s="250" t="s">
        <v>296</v>
      </c>
    </row>
    <row r="26" spans="1:9" s="250" customFormat="1" ht="18" customHeight="1">
      <c r="B26" s="252" t="s">
        <v>297</v>
      </c>
      <c r="C26" s="253" t="s">
        <v>232</v>
      </c>
      <c r="D26" s="253" t="s">
        <v>234</v>
      </c>
      <c r="E26" s="253" t="s">
        <v>274</v>
      </c>
      <c r="F26" s="271" t="s">
        <v>462</v>
      </c>
      <c r="G26" s="253" t="s">
        <v>299</v>
      </c>
      <c r="H26" s="629" t="s">
        <v>300</v>
      </c>
      <c r="I26" s="603"/>
    </row>
    <row r="27" spans="1:9" s="250" customFormat="1" ht="18" customHeight="1">
      <c r="B27" s="255" t="s">
        <v>301</v>
      </c>
      <c r="C27" s="256">
        <f t="shared" ref="C27:G28" si="0">C23</f>
        <v>31.5</v>
      </c>
      <c r="D27" s="256">
        <f t="shared" si="0"/>
        <v>35</v>
      </c>
      <c r="E27" s="256">
        <f t="shared" si="0"/>
        <v>37</v>
      </c>
      <c r="F27" s="256">
        <f t="shared" si="0"/>
        <v>40</v>
      </c>
      <c r="G27" s="256">
        <f t="shared" si="0"/>
        <v>6</v>
      </c>
      <c r="H27" s="636"/>
      <c r="I27" s="614"/>
    </row>
    <row r="28" spans="1:9" s="250" customFormat="1" ht="18" customHeight="1">
      <c r="B28" s="255" t="s">
        <v>302</v>
      </c>
      <c r="C28" s="256">
        <f t="shared" si="0"/>
        <v>21.5</v>
      </c>
      <c r="D28" s="256">
        <f t="shared" si="0"/>
        <v>23</v>
      </c>
      <c r="E28" s="256">
        <f t="shared" si="0"/>
        <v>23</v>
      </c>
      <c r="F28" s="256">
        <f t="shared" si="0"/>
        <v>40</v>
      </c>
      <c r="G28" s="256">
        <f t="shared" si="0"/>
        <v>6</v>
      </c>
      <c r="H28" s="636"/>
      <c r="I28" s="614"/>
    </row>
    <row r="29" spans="1:9" s="250" customFormat="1" ht="24.95" customHeight="1">
      <c r="B29" s="276" t="s">
        <v>434</v>
      </c>
      <c r="C29" s="256">
        <f>INT(C27*(1/C7)*H10*I14*100)/100</f>
        <v>0.37</v>
      </c>
      <c r="D29" s="256">
        <f>INT(D27/C7*H10*I14*100)/100</f>
        <v>0.42</v>
      </c>
      <c r="E29" s="256">
        <f>INT(E27/C7*H10*I14*100)/100</f>
        <v>0.44</v>
      </c>
      <c r="F29" s="256">
        <f>INT(F27/C7*H10*I14*100)/100</f>
        <v>0.48</v>
      </c>
      <c r="G29" s="256">
        <f>INT(G27/C7*H10*I14*100)/100</f>
        <v>7.0000000000000007E-2</v>
      </c>
      <c r="H29" s="637" t="s">
        <v>460</v>
      </c>
      <c r="I29" s="638"/>
    </row>
    <row r="30" spans="1:9" s="250" customFormat="1" ht="24.95" customHeight="1">
      <c r="B30" s="277" t="s">
        <v>461</v>
      </c>
      <c r="C30" s="262">
        <f>INT(C28/C7*H10*I14*100)/100</f>
        <v>0.25</v>
      </c>
      <c r="D30" s="262">
        <f>INT(D28/C7*H10*I14*100)/100</f>
        <v>0.27</v>
      </c>
      <c r="E30" s="262">
        <f>INT(E28/C7*H10*I14*100)/100</f>
        <v>0.27</v>
      </c>
      <c r="F30" s="262">
        <f>INT(F28/C7*H10*I14*100)/100</f>
        <v>0.48</v>
      </c>
      <c r="G30" s="262">
        <f>INT(G28/C7*H10*I14*100)/100</f>
        <v>7.0000000000000007E-2</v>
      </c>
      <c r="H30" s="639"/>
      <c r="I30" s="640"/>
    </row>
    <row r="31" spans="1:9" s="250" customFormat="1" ht="18" customHeight="1">
      <c r="A31" s="249" t="s">
        <v>303</v>
      </c>
    </row>
    <row r="32" spans="1:9" s="250" customFormat="1" ht="18" customHeight="1">
      <c r="A32" s="250" t="s">
        <v>554</v>
      </c>
      <c r="H32" s="278">
        <v>1</v>
      </c>
      <c r="I32" s="250" t="s">
        <v>278</v>
      </c>
    </row>
    <row r="33" spans="1:9" s="250" customFormat="1" ht="18" customHeight="1">
      <c r="A33" s="250" t="s">
        <v>601</v>
      </c>
      <c r="H33" s="278">
        <f>'8. GIS기초자료'!D23</f>
        <v>8000</v>
      </c>
      <c r="I33" s="250" t="s">
        <v>305</v>
      </c>
    </row>
    <row r="34" spans="1:9" s="250" customFormat="1" ht="18" customHeight="1"/>
    <row r="35" spans="1:9" s="367" customFormat="1" ht="18" customHeight="1">
      <c r="A35" s="414" t="s">
        <v>778</v>
      </c>
    </row>
    <row r="36" spans="1:9" s="250" customFormat="1" ht="18" customHeight="1">
      <c r="A36" s="249" t="s">
        <v>611</v>
      </c>
    </row>
    <row r="37" spans="1:9" s="250" customFormat="1" ht="18" customHeight="1">
      <c r="A37" s="249" t="s">
        <v>313</v>
      </c>
    </row>
    <row r="38" spans="1:9" s="250" customFormat="1" ht="21.95" customHeight="1">
      <c r="A38" s="250" t="s">
        <v>559</v>
      </c>
    </row>
    <row r="39" spans="1:9" s="250" customFormat="1" ht="21.95" customHeight="1">
      <c r="A39" s="358" t="s">
        <v>684</v>
      </c>
    </row>
    <row r="40" spans="1:9" s="250" customFormat="1" ht="21.95" customHeight="1">
      <c r="A40" s="250" t="s">
        <v>314</v>
      </c>
    </row>
    <row r="41" spans="1:9" s="250" customFormat="1" ht="21.95" customHeight="1">
      <c r="A41" s="280" t="s">
        <v>496</v>
      </c>
      <c r="B41" s="281">
        <v>3</v>
      </c>
      <c r="C41" s="250" t="str">
        <f>'9. GIS수량입력'!M41</f>
        <v>도로, 상수, 하수</v>
      </c>
    </row>
    <row r="42" spans="1:9" s="250" customFormat="1" ht="21.95" customHeight="1">
      <c r="A42" s="250" t="str">
        <f>"○ 초급기능사(지도제작) : (20분/도엽 ÷ 60분/시간)× 16매(1㎢당) ÷ 8시간/일"</f>
        <v>○ 초급기능사(지도제작) : (20분/도엽 ÷ 60분/시간)× 16매(1㎢당) ÷ 8시간/일</v>
      </c>
      <c r="H42" s="250">
        <f>ROUNDDOWN((20/60)*16/8, 2)</f>
        <v>0.66</v>
      </c>
      <c r="I42" s="250" t="s">
        <v>233</v>
      </c>
    </row>
    <row r="43" spans="1:9" s="250" customFormat="1" ht="21.95" customHeight="1">
      <c r="A43" s="250" t="s">
        <v>604</v>
      </c>
    </row>
    <row r="44" spans="1:9" s="250" customFormat="1" ht="21.95" customHeight="1">
      <c r="A44" s="249" t="s">
        <v>315</v>
      </c>
    </row>
    <row r="45" spans="1:9" s="250" customFormat="1" ht="21.95" customHeight="1">
      <c r="A45" s="250" t="s">
        <v>304</v>
      </c>
    </row>
    <row r="46" spans="1:9" s="250" customFormat="1" ht="21.95" customHeight="1">
      <c r="A46" s="250" t="str">
        <f>"○ HP 전용지(44.5×55.5㎝ , 폭 80㎝) : 16매 ÷ 55매/롤 ×"&amp;B41&amp;"종"</f>
        <v>○ HP 전용지(44.5×55.5㎝ , 폭 80㎝) : 16매 ÷ 55매/롤 ×3종</v>
      </c>
      <c r="H46" s="250">
        <f>ROUNDDOWN(16/55*B41,2)</f>
        <v>0.87</v>
      </c>
      <c r="I46" s="250" t="s">
        <v>277</v>
      </c>
    </row>
    <row r="47" spans="1:9" s="250" customFormat="1" ht="21.95" customHeight="1">
      <c r="A47" s="250" t="str">
        <f>"○ 플로터용 잉크(도엽당 1㎖소요) : 16매 × 1㎖/도엽 ÷ 1,600㎖ ×"&amp;B41&amp;"종"</f>
        <v>○ 플로터용 잉크(도엽당 1㎖소요) : 16매 × 1㎖/도엽 ÷ 1,600㎖ ×3종</v>
      </c>
      <c r="H47" s="250">
        <f>ROUNDDOWN(16/1600*B41,2)</f>
        <v>0.03</v>
      </c>
      <c r="I47" s="250" t="s">
        <v>255</v>
      </c>
    </row>
    <row r="48" spans="1:9" s="250" customFormat="1" ht="21.95" customHeight="1">
      <c r="A48" s="250" t="s">
        <v>602</v>
      </c>
    </row>
    <row r="49" spans="1:9" s="250" customFormat="1" ht="21.95" customHeight="1">
      <c r="A49" s="250" t="s">
        <v>316</v>
      </c>
      <c r="H49" s="251">
        <f>'8. GIS기초자료'!D26</f>
        <v>24000</v>
      </c>
      <c r="I49" s="250" t="s">
        <v>317</v>
      </c>
    </row>
    <row r="50" spans="1:9" s="250" customFormat="1" ht="21.95" customHeight="1">
      <c r="A50" s="250" t="s">
        <v>318</v>
      </c>
      <c r="H50" s="251">
        <f>'8. GIS기초자료'!D24+'8. GIS기초자료'!D25</f>
        <v>143000</v>
      </c>
      <c r="I50" s="250" t="s">
        <v>319</v>
      </c>
    </row>
    <row r="51" spans="1:9" s="250" customFormat="1" ht="18" customHeight="1">
      <c r="A51" s="279"/>
    </row>
    <row r="52" spans="1:9" s="250" customFormat="1" ht="18" customHeight="1">
      <c r="A52" s="249" t="s">
        <v>488</v>
      </c>
    </row>
    <row r="53" spans="1:9" s="250" customFormat="1" ht="18" customHeight="1">
      <c r="A53" s="249" t="s">
        <v>279</v>
      </c>
    </row>
    <row r="54" spans="1:9" s="250" customFormat="1" ht="18" customHeight="1">
      <c r="A54" s="250" t="s">
        <v>605</v>
      </c>
    </row>
    <row r="55" spans="1:9" s="250" customFormat="1" ht="18" customHeight="1">
      <c r="A55" s="250" t="s">
        <v>606</v>
      </c>
    </row>
    <row r="56" spans="1:9" s="250" customFormat="1" ht="18" customHeight="1">
      <c r="A56" s="250" t="s">
        <v>320</v>
      </c>
      <c r="I56" s="250" t="s">
        <v>321</v>
      </c>
    </row>
    <row r="57" spans="1:9" s="250" customFormat="1" ht="30" customHeight="1">
      <c r="B57" s="252" t="s">
        <v>322</v>
      </c>
      <c r="C57" s="253" t="s">
        <v>232</v>
      </c>
      <c r="D57" s="253" t="s">
        <v>234</v>
      </c>
      <c r="E57" s="253" t="s">
        <v>274</v>
      </c>
      <c r="F57" s="271" t="s">
        <v>323</v>
      </c>
      <c r="G57" s="271" t="s">
        <v>298</v>
      </c>
      <c r="H57" s="253" t="s">
        <v>308</v>
      </c>
      <c r="I57" s="254" t="s">
        <v>324</v>
      </c>
    </row>
    <row r="58" spans="1:9" s="250" customFormat="1" ht="18" customHeight="1">
      <c r="B58" s="282" t="s">
        <v>325</v>
      </c>
      <c r="C58" s="267" t="s">
        <v>326</v>
      </c>
      <c r="D58" s="267"/>
      <c r="E58" s="267"/>
      <c r="F58" s="267"/>
      <c r="G58" s="267"/>
      <c r="H58" s="267"/>
      <c r="I58" s="268"/>
    </row>
    <row r="59" spans="1:9" s="250" customFormat="1" ht="18" customHeight="1">
      <c r="B59" s="282" t="s">
        <v>327</v>
      </c>
      <c r="C59" s="267"/>
      <c r="D59" s="267">
        <v>1</v>
      </c>
      <c r="E59" s="267">
        <v>1</v>
      </c>
      <c r="F59" s="267"/>
      <c r="G59" s="267"/>
      <c r="H59" s="267">
        <f t="shared" ref="H59:H64" si="1">SUM(C59:G59)</f>
        <v>2</v>
      </c>
      <c r="I59" s="283">
        <v>1000</v>
      </c>
    </row>
    <row r="60" spans="1:9" s="250" customFormat="1" ht="18" customHeight="1">
      <c r="B60" s="282" t="s">
        <v>328</v>
      </c>
      <c r="C60" s="267"/>
      <c r="D60" s="267">
        <v>1</v>
      </c>
      <c r="E60" s="267">
        <v>2</v>
      </c>
      <c r="F60" s="267">
        <v>1</v>
      </c>
      <c r="G60" s="267"/>
      <c r="H60" s="267">
        <f t="shared" si="1"/>
        <v>4</v>
      </c>
      <c r="I60" s="283">
        <v>511</v>
      </c>
    </row>
    <row r="61" spans="1:9" s="250" customFormat="1" ht="18" customHeight="1">
      <c r="B61" s="282" t="s">
        <v>329</v>
      </c>
      <c r="C61" s="267"/>
      <c r="D61" s="267">
        <v>1</v>
      </c>
      <c r="E61" s="267">
        <v>2</v>
      </c>
      <c r="F61" s="267">
        <v>1</v>
      </c>
      <c r="G61" s="267">
        <v>3</v>
      </c>
      <c r="H61" s="267">
        <f t="shared" si="1"/>
        <v>7</v>
      </c>
      <c r="I61" s="283">
        <v>458</v>
      </c>
    </row>
    <row r="62" spans="1:9" s="250" customFormat="1" ht="18" customHeight="1">
      <c r="B62" s="282" t="s">
        <v>330</v>
      </c>
      <c r="C62" s="267"/>
      <c r="D62" s="267">
        <v>1</v>
      </c>
      <c r="E62" s="267">
        <v>1</v>
      </c>
      <c r="F62" s="267"/>
      <c r="G62" s="267"/>
      <c r="H62" s="267">
        <f t="shared" si="1"/>
        <v>2</v>
      </c>
      <c r="I62" s="283">
        <v>86</v>
      </c>
    </row>
    <row r="63" spans="1:9" s="250" customFormat="1" ht="18" customHeight="1">
      <c r="B63" s="282" t="s">
        <v>331</v>
      </c>
      <c r="C63" s="267"/>
      <c r="D63" s="267"/>
      <c r="E63" s="267">
        <v>2</v>
      </c>
      <c r="F63" s="267">
        <v>2</v>
      </c>
      <c r="G63" s="267"/>
      <c r="H63" s="267">
        <f t="shared" si="1"/>
        <v>4</v>
      </c>
      <c r="I63" s="283">
        <v>1044</v>
      </c>
    </row>
    <row r="64" spans="1:9" s="250" customFormat="1" ht="18" customHeight="1">
      <c r="B64" s="284" t="s">
        <v>332</v>
      </c>
      <c r="C64" s="269"/>
      <c r="D64" s="269">
        <v>1</v>
      </c>
      <c r="E64" s="269">
        <v>2</v>
      </c>
      <c r="F64" s="269">
        <v>1</v>
      </c>
      <c r="G64" s="269"/>
      <c r="H64" s="269">
        <f t="shared" si="1"/>
        <v>4</v>
      </c>
      <c r="I64" s="285">
        <v>600</v>
      </c>
    </row>
    <row r="65" spans="1:10" s="250" customFormat="1" ht="18" customHeight="1">
      <c r="A65" s="250" t="s">
        <v>333</v>
      </c>
    </row>
    <row r="66" spans="1:10" s="250" customFormat="1" ht="18" customHeight="1">
      <c r="B66" s="252" t="s">
        <v>283</v>
      </c>
      <c r="C66" s="253" t="s">
        <v>284</v>
      </c>
      <c r="D66" s="253" t="s">
        <v>334</v>
      </c>
      <c r="E66" s="253" t="s">
        <v>335</v>
      </c>
      <c r="F66" s="253" t="s">
        <v>336</v>
      </c>
      <c r="G66" s="253" t="s">
        <v>337</v>
      </c>
      <c r="H66" s="253" t="s">
        <v>288</v>
      </c>
      <c r="I66" s="254" t="s">
        <v>289</v>
      </c>
    </row>
    <row r="67" spans="1:10" s="250" customFormat="1" ht="18" customHeight="1">
      <c r="B67" s="255" t="s">
        <v>290</v>
      </c>
      <c r="C67" s="256">
        <v>1.68</v>
      </c>
      <c r="D67" s="256">
        <v>1</v>
      </c>
      <c r="E67" s="256">
        <v>0.78</v>
      </c>
      <c r="F67" s="256">
        <v>0.65</v>
      </c>
      <c r="G67" s="256">
        <v>0.65</v>
      </c>
      <c r="H67" s="256">
        <v>0.65</v>
      </c>
      <c r="I67" s="257">
        <f>INT(C67*C68+(D67*D68+E67*E68+F67*F68+G67*G68+H67*H68)*1000)/1000</f>
        <v>0.65</v>
      </c>
    </row>
    <row r="68" spans="1:10" s="250" customFormat="1" ht="18" customHeight="1">
      <c r="B68" s="258" t="s">
        <v>338</v>
      </c>
      <c r="C68" s="259">
        <f>'9. GIS수량입력'!L22</f>
        <v>0</v>
      </c>
      <c r="D68" s="259">
        <f>'9. GIS수량입력'!M22</f>
        <v>0</v>
      </c>
      <c r="E68" s="259">
        <f>'9. GIS수량입력'!N22</f>
        <v>0</v>
      </c>
      <c r="F68" s="259">
        <f>'9. GIS수량입력'!O22</f>
        <v>0</v>
      </c>
      <c r="G68" s="259">
        <f>'9. GIS수량입력'!$P$22</f>
        <v>1</v>
      </c>
      <c r="H68" s="259">
        <f>'9. GIS수량입력'!Q22</f>
        <v>0</v>
      </c>
      <c r="I68" s="270"/>
    </row>
    <row r="69" spans="1:10" s="250" customFormat="1" ht="18" customHeight="1">
      <c r="A69" s="250" t="s">
        <v>339</v>
      </c>
    </row>
    <row r="70" spans="1:10" s="250" customFormat="1" ht="18" customHeight="1">
      <c r="B70" s="252" t="s">
        <v>283</v>
      </c>
      <c r="C70" s="253" t="s">
        <v>340</v>
      </c>
      <c r="D70" s="253" t="s">
        <v>341</v>
      </c>
      <c r="E70" s="253" t="s">
        <v>342</v>
      </c>
      <c r="F70" s="253" t="s">
        <v>343</v>
      </c>
      <c r="G70" s="253" t="s">
        <v>344</v>
      </c>
      <c r="H70" s="253" t="s">
        <v>345</v>
      </c>
      <c r="I70" s="254" t="s">
        <v>289</v>
      </c>
    </row>
    <row r="71" spans="1:10" s="250" customFormat="1" ht="18" customHeight="1">
      <c r="B71" s="258" t="s">
        <v>290</v>
      </c>
      <c r="C71" s="262">
        <v>1.1000000000000001</v>
      </c>
      <c r="D71" s="262">
        <v>0.73</v>
      </c>
      <c r="E71" s="262">
        <v>1.03</v>
      </c>
      <c r="F71" s="262">
        <v>0.85</v>
      </c>
      <c r="G71" s="262">
        <v>1</v>
      </c>
      <c r="H71" s="262">
        <v>0.85</v>
      </c>
      <c r="I71" s="263">
        <f>H71</f>
        <v>0.85</v>
      </c>
    </row>
    <row r="72" spans="1:10" s="250" customFormat="1" ht="18" customHeight="1">
      <c r="A72" s="250" t="s">
        <v>346</v>
      </c>
    </row>
    <row r="73" spans="1:10" s="250" customFormat="1" ht="18" customHeight="1">
      <c r="A73" s="250" t="s">
        <v>347</v>
      </c>
      <c r="F73" s="251">
        <f>1000*I67*I71</f>
        <v>552.5</v>
      </c>
      <c r="G73" s="250" t="s">
        <v>348</v>
      </c>
    </row>
    <row r="74" spans="1:10" s="250" customFormat="1" ht="18" customHeight="1">
      <c r="A74" s="250" t="s">
        <v>349</v>
      </c>
      <c r="C74" s="250" t="s">
        <v>350</v>
      </c>
      <c r="D74" s="286">
        <f>$B$41</f>
        <v>3</v>
      </c>
      <c r="E74" s="250" t="str">
        <f>$C$41</f>
        <v>도로, 상수, 하수</v>
      </c>
    </row>
    <row r="75" spans="1:10" s="250" customFormat="1" ht="18" customHeight="1">
      <c r="A75" s="250" t="s">
        <v>495</v>
      </c>
      <c r="G75" s="251">
        <f>INT((F73*(1-0.03*(D74-1))))</f>
        <v>519</v>
      </c>
      <c r="H75" s="250" t="s">
        <v>348</v>
      </c>
    </row>
    <row r="76" spans="1:10" s="250" customFormat="1" ht="18" customHeight="1">
      <c r="A76" s="250" t="s">
        <v>698</v>
      </c>
    </row>
    <row r="77" spans="1:10" s="250" customFormat="1" ht="20.100000000000001" customHeight="1">
      <c r="B77" s="252" t="s">
        <v>322</v>
      </c>
      <c r="C77" s="253" t="s">
        <v>232</v>
      </c>
      <c r="D77" s="253" t="s">
        <v>234</v>
      </c>
      <c r="E77" s="253" t="s">
        <v>274</v>
      </c>
      <c r="F77" s="271" t="s">
        <v>323</v>
      </c>
      <c r="G77" s="271" t="s">
        <v>298</v>
      </c>
      <c r="H77" s="629" t="s">
        <v>300</v>
      </c>
      <c r="I77" s="603"/>
      <c r="J77" s="264" t="s">
        <v>367</v>
      </c>
    </row>
    <row r="78" spans="1:10" s="250" customFormat="1" ht="20.100000000000001" customHeight="1">
      <c r="B78" s="282" t="s">
        <v>325</v>
      </c>
      <c r="C78" s="267" t="s">
        <v>326</v>
      </c>
      <c r="D78" s="267"/>
      <c r="E78" s="267"/>
      <c r="F78" s="267"/>
      <c r="G78" s="267"/>
      <c r="H78" s="630"/>
      <c r="I78" s="621"/>
      <c r="J78" s="264"/>
    </row>
    <row r="79" spans="1:10" s="250" customFormat="1" ht="20.100000000000001" customHeight="1">
      <c r="B79" s="282" t="s">
        <v>327</v>
      </c>
      <c r="C79" s="267"/>
      <c r="D79" s="267">
        <f>INT(D59*$F$73/$I$59*100)/100</f>
        <v>0.55000000000000004</v>
      </c>
      <c r="E79" s="267">
        <f>INT(E59*$F$73/$I$59*100)/100</f>
        <v>0.55000000000000004</v>
      </c>
      <c r="F79" s="267">
        <f>INT(F59*$F$73/$I$59*100)/100</f>
        <v>0</v>
      </c>
      <c r="G79" s="267">
        <f>INT(G59*$F$73/$I$59*100)/100</f>
        <v>0</v>
      </c>
      <c r="H79" s="624" t="s">
        <v>463</v>
      </c>
      <c r="I79" s="621"/>
      <c r="J79" s="264">
        <f>$G$75/I59</f>
        <v>0.51900000000000002</v>
      </c>
    </row>
    <row r="80" spans="1:10" s="250" customFormat="1" ht="20.100000000000001" customHeight="1">
      <c r="B80" s="282" t="s">
        <v>328</v>
      </c>
      <c r="C80" s="267"/>
      <c r="D80" s="267">
        <f>INT(D60*$F$73/$I$60*100)/100</f>
        <v>1.08</v>
      </c>
      <c r="E80" s="361">
        <f t="shared" ref="E80:G80" si="2">INT(E60*$F$73/$I$60*100)/100</f>
        <v>2.16</v>
      </c>
      <c r="F80" s="361">
        <f t="shared" si="2"/>
        <v>1.08</v>
      </c>
      <c r="G80" s="361">
        <f t="shared" si="2"/>
        <v>0</v>
      </c>
      <c r="H80" s="624" t="s">
        <v>463</v>
      </c>
      <c r="I80" s="621"/>
      <c r="J80" s="264">
        <f t="shared" ref="J80:J84" si="3">$G$75/I60</f>
        <v>1.0156555772994129</v>
      </c>
    </row>
    <row r="81" spans="1:10" s="250" customFormat="1" ht="20.100000000000001" customHeight="1">
      <c r="B81" s="282" t="s">
        <v>329</v>
      </c>
      <c r="C81" s="267"/>
      <c r="D81" s="267">
        <f>IF('9. GIS수량입력'!$M$10="신설",0,IF('9. GIS수량입력'!$M$10="기설",((D61*$G$75/$I$61*100)/100)))</f>
        <v>0</v>
      </c>
      <c r="E81" s="267">
        <f>IF('9. GIS수량입력'!$M$10="신설",0,IF('9. GIS수량입력'!$M$10="기설",((E61*$G$75/$I$61*100)/100)))</f>
        <v>0</v>
      </c>
      <c r="F81" s="267">
        <f>IF('9. GIS수량입력'!$M$10="신설",0,IF('9. GIS수량입력'!$M$10="기설",((F61*$G$75/$I$61*100)/100)))</f>
        <v>0</v>
      </c>
      <c r="G81" s="267">
        <f>IF('9. GIS수량입력'!$M$10="신설",0,IF('9. GIS수량입력'!$M$10="기설",((G61*$G$75/$I$61*100)/100)))</f>
        <v>0</v>
      </c>
      <c r="H81" s="624" t="s">
        <v>464</v>
      </c>
      <c r="I81" s="621"/>
      <c r="J81" s="264">
        <f t="shared" si="3"/>
        <v>1.1331877729257642</v>
      </c>
    </row>
    <row r="82" spans="1:10" s="250" customFormat="1" ht="20.100000000000001" customHeight="1">
      <c r="B82" s="282" t="s">
        <v>330</v>
      </c>
      <c r="C82" s="267"/>
      <c r="D82" s="267">
        <f>IF('9. GIS수량입력'!$M$10="기설",0,IF('9. GIS수량입력'!$M$10="신설",((D62*$G$75/$I$62*100)/100)))</f>
        <v>6.0348837209302326</v>
      </c>
      <c r="E82" s="267">
        <f>IF('9. GIS수량입력'!$M$10="기설",0,IF('9. GIS수량입력'!$M$10="신설",((E62*$G$75/$I$62*100)/100)))</f>
        <v>6.0348837209302326</v>
      </c>
      <c r="F82" s="267">
        <f>IF('9. GIS수량입력'!$M$10="기설",0,IF('9. GIS수량입력'!$M$10="신설",((F62*$G$75/$I$62*100)/100)))</f>
        <v>0</v>
      </c>
      <c r="G82" s="267">
        <f>IF('9. GIS수량입력'!$M$10="기설",0,IF('9. GIS수량입력'!$M$10="신설",((G62*$G$75/$I$62*100)/100)))</f>
        <v>0</v>
      </c>
      <c r="H82" s="624" t="s">
        <v>464</v>
      </c>
      <c r="I82" s="621"/>
      <c r="J82" s="264">
        <f t="shared" si="3"/>
        <v>6.0348837209302326</v>
      </c>
    </row>
    <row r="83" spans="1:10" s="250" customFormat="1" ht="20.100000000000001" customHeight="1">
      <c r="B83" s="282" t="s">
        <v>331</v>
      </c>
      <c r="C83" s="267"/>
      <c r="D83" s="267">
        <f>INT(D63*$F$73/$I$63*100)/100</f>
        <v>0</v>
      </c>
      <c r="E83" s="361">
        <f t="shared" ref="E83:G83" si="4">INT(E63*$F$73/$I$63*100)/100</f>
        <v>1.05</v>
      </c>
      <c r="F83" s="361">
        <f t="shared" si="4"/>
        <v>1.05</v>
      </c>
      <c r="G83" s="361">
        <f t="shared" si="4"/>
        <v>0</v>
      </c>
      <c r="H83" s="624" t="s">
        <v>463</v>
      </c>
      <c r="I83" s="621"/>
      <c r="J83" s="264">
        <f t="shared" si="3"/>
        <v>0.49712643678160917</v>
      </c>
    </row>
    <row r="84" spans="1:10" s="250" customFormat="1" ht="20.100000000000001" customHeight="1">
      <c r="B84" s="282" t="s">
        <v>332</v>
      </c>
      <c r="C84" s="267"/>
      <c r="D84" s="267">
        <f>INT(D64*$F$73/$I$64*100)/100</f>
        <v>0.92</v>
      </c>
      <c r="E84" s="361">
        <f t="shared" ref="E84:G84" si="5">INT(E64*$F$73/$I$64*100)/100</f>
        <v>1.84</v>
      </c>
      <c r="F84" s="361">
        <f t="shared" si="5"/>
        <v>0.92</v>
      </c>
      <c r="G84" s="361">
        <f t="shared" si="5"/>
        <v>0</v>
      </c>
      <c r="H84" s="624" t="s">
        <v>463</v>
      </c>
      <c r="I84" s="621"/>
      <c r="J84" s="264">
        <f t="shared" si="3"/>
        <v>0.86499999999999999</v>
      </c>
    </row>
    <row r="85" spans="1:10" s="250" customFormat="1" ht="20.100000000000001" customHeight="1">
      <c r="B85" s="255" t="s">
        <v>243</v>
      </c>
      <c r="C85" s="267">
        <f>INT((D85+E85+F85+G85)/10*100)/100</f>
        <v>2.3199999999999998</v>
      </c>
      <c r="D85" s="267">
        <f>D79+D80+D81+D82+D83+D84</f>
        <v>8.5848837209302324</v>
      </c>
      <c r="E85" s="267">
        <f>E79+E80+E81+E82+E83+E84</f>
        <v>11.634883720930233</v>
      </c>
      <c r="F85" s="267">
        <f>F79+F80+F81+F82+F83+F84</f>
        <v>3.05</v>
      </c>
      <c r="G85" s="267">
        <f>G79+G80+G81+G82+G83+G84</f>
        <v>0</v>
      </c>
      <c r="H85" s="625"/>
      <c r="I85" s="626"/>
    </row>
    <row r="86" spans="1:10" s="250" customFormat="1" ht="20.100000000000001" customHeight="1">
      <c r="B86" s="258" t="s">
        <v>405</v>
      </c>
      <c r="C86" s="269">
        <f>INT((D86+E86+F86+G86)/10*100)/100</f>
        <v>1.63</v>
      </c>
      <c r="D86" s="269">
        <f>D80+D81+D82</f>
        <v>7.1148837209302327</v>
      </c>
      <c r="E86" s="269">
        <f>E80+E81+E82</f>
        <v>8.1948837209302319</v>
      </c>
      <c r="F86" s="269">
        <f>F80+F81+F82</f>
        <v>1.08</v>
      </c>
      <c r="G86" s="269">
        <f>G80+G81+G82</f>
        <v>0</v>
      </c>
      <c r="H86" s="627"/>
      <c r="I86" s="628"/>
    </row>
    <row r="87" spans="1:10" s="250" customFormat="1" ht="18" customHeight="1">
      <c r="A87" s="249" t="s">
        <v>507</v>
      </c>
      <c r="B87" s="250" t="s">
        <v>508</v>
      </c>
    </row>
    <row r="88" spans="1:10" s="250" customFormat="1" ht="18" hidden="1" customHeight="1">
      <c r="A88" s="249" t="s">
        <v>489</v>
      </c>
    </row>
    <row r="89" spans="1:10" s="250" customFormat="1" ht="18" hidden="1" customHeight="1">
      <c r="A89" s="249" t="s">
        <v>279</v>
      </c>
    </row>
    <row r="90" spans="1:10" s="250" customFormat="1" ht="18" hidden="1" customHeight="1">
      <c r="A90" s="250" t="s">
        <v>577</v>
      </c>
    </row>
    <row r="91" spans="1:10" s="250" customFormat="1" ht="18" hidden="1" customHeight="1">
      <c r="A91" s="250" t="s">
        <v>576</v>
      </c>
    </row>
    <row r="92" spans="1:10" s="250" customFormat="1" ht="18" hidden="1" customHeight="1">
      <c r="A92" s="250" t="s">
        <v>320</v>
      </c>
      <c r="I92" s="250" t="s">
        <v>321</v>
      </c>
    </row>
    <row r="93" spans="1:10" s="250" customFormat="1" ht="30" hidden="1" customHeight="1">
      <c r="B93" s="252" t="s">
        <v>322</v>
      </c>
      <c r="C93" s="253" t="s">
        <v>232</v>
      </c>
      <c r="D93" s="253" t="s">
        <v>234</v>
      </c>
      <c r="E93" s="253" t="s">
        <v>274</v>
      </c>
      <c r="F93" s="271" t="s">
        <v>323</v>
      </c>
      <c r="G93" s="271" t="s">
        <v>298</v>
      </c>
      <c r="H93" s="253" t="s">
        <v>308</v>
      </c>
      <c r="I93" s="254" t="s">
        <v>324</v>
      </c>
    </row>
    <row r="94" spans="1:10" s="250" customFormat="1" ht="18" hidden="1" customHeight="1">
      <c r="B94" s="282" t="s">
        <v>325</v>
      </c>
      <c r="C94" s="267" t="s">
        <v>326</v>
      </c>
      <c r="D94" s="267"/>
      <c r="E94" s="267"/>
      <c r="F94" s="267"/>
      <c r="G94" s="267"/>
      <c r="H94" s="267"/>
      <c r="I94" s="268"/>
    </row>
    <row r="95" spans="1:10" s="250" customFormat="1" ht="18" hidden="1" customHeight="1">
      <c r="B95" s="282" t="s">
        <v>327</v>
      </c>
      <c r="C95" s="267"/>
      <c r="D95" s="267">
        <v>1</v>
      </c>
      <c r="E95" s="267">
        <v>1</v>
      </c>
      <c r="F95" s="267"/>
      <c r="G95" s="267"/>
      <c r="H95" s="267">
        <f t="shared" ref="H95:H100" si="6">SUM(C95:G95)</f>
        <v>2</v>
      </c>
      <c r="I95" s="283">
        <v>1000</v>
      </c>
    </row>
    <row r="96" spans="1:10" s="250" customFormat="1" ht="18" hidden="1" customHeight="1">
      <c r="B96" s="282" t="s">
        <v>328</v>
      </c>
      <c r="C96" s="267"/>
      <c r="D96" s="267">
        <v>1</v>
      </c>
      <c r="E96" s="267">
        <v>2</v>
      </c>
      <c r="F96" s="267">
        <v>1</v>
      </c>
      <c r="G96" s="267"/>
      <c r="H96" s="267">
        <f t="shared" si="6"/>
        <v>4</v>
      </c>
      <c r="I96" s="283">
        <v>511</v>
      </c>
    </row>
    <row r="97" spans="1:9" s="250" customFormat="1" ht="18" hidden="1" customHeight="1">
      <c r="B97" s="282" t="s">
        <v>329</v>
      </c>
      <c r="C97" s="267"/>
      <c r="D97" s="267">
        <v>1</v>
      </c>
      <c r="E97" s="267">
        <v>2</v>
      </c>
      <c r="F97" s="267">
        <v>1</v>
      </c>
      <c r="G97" s="267">
        <v>3</v>
      </c>
      <c r="H97" s="267">
        <f t="shared" si="6"/>
        <v>7</v>
      </c>
      <c r="I97" s="283">
        <v>458</v>
      </c>
    </row>
    <row r="98" spans="1:9" s="250" customFormat="1" ht="18" hidden="1" customHeight="1">
      <c r="B98" s="282" t="s">
        <v>330</v>
      </c>
      <c r="C98" s="267"/>
      <c r="D98" s="267">
        <v>1</v>
      </c>
      <c r="E98" s="267">
        <v>1</v>
      </c>
      <c r="F98" s="267">
        <v>1</v>
      </c>
      <c r="G98" s="267">
        <v>1</v>
      </c>
      <c r="H98" s="267">
        <f t="shared" si="6"/>
        <v>4</v>
      </c>
      <c r="I98" s="283">
        <v>252</v>
      </c>
    </row>
    <row r="99" spans="1:9" s="250" customFormat="1" ht="18" hidden="1" customHeight="1">
      <c r="B99" s="282" t="s">
        <v>331</v>
      </c>
      <c r="C99" s="267"/>
      <c r="D99" s="267"/>
      <c r="E99" s="267">
        <v>2</v>
      </c>
      <c r="F99" s="267">
        <v>2</v>
      </c>
      <c r="G99" s="267"/>
      <c r="H99" s="267">
        <f t="shared" si="6"/>
        <v>4</v>
      </c>
      <c r="I99" s="283">
        <v>1044</v>
      </c>
    </row>
    <row r="100" spans="1:9" s="250" customFormat="1" ht="18" hidden="1" customHeight="1">
      <c r="B100" s="284" t="s">
        <v>332</v>
      </c>
      <c r="C100" s="269"/>
      <c r="D100" s="269">
        <v>1</v>
      </c>
      <c r="E100" s="269">
        <v>2</v>
      </c>
      <c r="F100" s="269">
        <v>1</v>
      </c>
      <c r="G100" s="269"/>
      <c r="H100" s="269">
        <f t="shared" si="6"/>
        <v>4</v>
      </c>
      <c r="I100" s="285">
        <v>600</v>
      </c>
    </row>
    <row r="101" spans="1:9" s="250" customFormat="1" ht="18" hidden="1" customHeight="1">
      <c r="A101" s="250" t="s">
        <v>333</v>
      </c>
    </row>
    <row r="102" spans="1:9" s="250" customFormat="1" ht="18" hidden="1" customHeight="1">
      <c r="B102" s="252" t="s">
        <v>283</v>
      </c>
      <c r="C102" s="253" t="s">
        <v>284</v>
      </c>
      <c r="D102" s="253" t="s">
        <v>207</v>
      </c>
      <c r="E102" s="253" t="s">
        <v>335</v>
      </c>
      <c r="F102" s="253" t="s">
        <v>336</v>
      </c>
      <c r="G102" s="253" t="s">
        <v>337</v>
      </c>
      <c r="H102" s="253" t="s">
        <v>288</v>
      </c>
      <c r="I102" s="254" t="s">
        <v>289</v>
      </c>
    </row>
    <row r="103" spans="1:9" s="250" customFormat="1" ht="18" hidden="1" customHeight="1">
      <c r="B103" s="255" t="s">
        <v>290</v>
      </c>
      <c r="C103" s="267">
        <v>1.68</v>
      </c>
      <c r="D103" s="267">
        <v>1</v>
      </c>
      <c r="E103" s="267">
        <v>0.78</v>
      </c>
      <c r="F103" s="267">
        <v>0.65</v>
      </c>
      <c r="G103" s="267">
        <v>0.65</v>
      </c>
      <c r="H103" s="267">
        <v>0.65</v>
      </c>
      <c r="I103" s="268">
        <f>INT(C103*C104+(D103*D104+E103*E104+F103*F104+G103*G104+H103*H104)*1000)/1000</f>
        <v>0.65</v>
      </c>
    </row>
    <row r="104" spans="1:9" s="250" customFormat="1" ht="18" hidden="1" customHeight="1">
      <c r="B104" s="258" t="s">
        <v>338</v>
      </c>
      <c r="C104" s="259">
        <f>'9. GIS수량입력'!L22</f>
        <v>0</v>
      </c>
      <c r="D104" s="259">
        <f>'9. GIS수량입력'!M22</f>
        <v>0</v>
      </c>
      <c r="E104" s="259">
        <f>'9. GIS수량입력'!N22</f>
        <v>0</v>
      </c>
      <c r="F104" s="259">
        <f>'9. GIS수량입력'!O22</f>
        <v>0</v>
      </c>
      <c r="G104" s="259">
        <f>'9. GIS수량입력'!P22</f>
        <v>1</v>
      </c>
      <c r="H104" s="259">
        <f>'9. GIS수량입력'!Q22</f>
        <v>0</v>
      </c>
      <c r="I104" s="270"/>
    </row>
    <row r="105" spans="1:9" s="250" customFormat="1" ht="18" hidden="1" customHeight="1">
      <c r="A105" s="250" t="s">
        <v>339</v>
      </c>
    </row>
    <row r="106" spans="1:9" s="250" customFormat="1" ht="18" hidden="1" customHeight="1">
      <c r="B106" s="252" t="s">
        <v>283</v>
      </c>
      <c r="C106" s="253" t="s">
        <v>340</v>
      </c>
      <c r="D106" s="253" t="s">
        <v>341</v>
      </c>
      <c r="E106" s="253" t="s">
        <v>342</v>
      </c>
      <c r="F106" s="253" t="s">
        <v>343</v>
      </c>
      <c r="G106" s="253" t="s">
        <v>344</v>
      </c>
      <c r="H106" s="253" t="s">
        <v>345</v>
      </c>
      <c r="I106" s="254" t="s">
        <v>289</v>
      </c>
    </row>
    <row r="107" spans="1:9" s="250" customFormat="1" ht="18" hidden="1" customHeight="1">
      <c r="B107" s="258" t="s">
        <v>290</v>
      </c>
      <c r="C107" s="262">
        <v>1.1000000000000001</v>
      </c>
      <c r="D107" s="262">
        <v>0.73</v>
      </c>
      <c r="E107" s="262">
        <v>1.03</v>
      </c>
      <c r="F107" s="262">
        <v>0.85</v>
      </c>
      <c r="G107" s="262">
        <v>1</v>
      </c>
      <c r="H107" s="262">
        <v>0.85</v>
      </c>
      <c r="I107" s="263">
        <f>C107</f>
        <v>1.1000000000000001</v>
      </c>
    </row>
    <row r="108" spans="1:9" s="250" customFormat="1" ht="18" hidden="1" customHeight="1">
      <c r="A108" s="250" t="s">
        <v>346</v>
      </c>
    </row>
    <row r="109" spans="1:9" s="250" customFormat="1" ht="18" hidden="1" customHeight="1">
      <c r="A109" s="250" t="s">
        <v>347</v>
      </c>
      <c r="F109" s="250">
        <f>1000*I103*I107</f>
        <v>715.00000000000011</v>
      </c>
      <c r="G109" s="250" t="s">
        <v>348</v>
      </c>
    </row>
    <row r="110" spans="1:9" s="250" customFormat="1" ht="18" hidden="1" customHeight="1">
      <c r="A110" s="250" t="s">
        <v>349</v>
      </c>
      <c r="C110" s="250" t="s">
        <v>350</v>
      </c>
      <c r="D110" s="286">
        <f>B41</f>
        <v>3</v>
      </c>
      <c r="E110" s="250" t="str">
        <f>C41</f>
        <v>도로, 상수, 하수</v>
      </c>
    </row>
    <row r="111" spans="1:9" s="250" customFormat="1" ht="18" hidden="1" customHeight="1">
      <c r="A111" s="250" t="s">
        <v>351</v>
      </c>
      <c r="G111" s="250">
        <f>INT((F109*(1-0.03*(D110-1))))</f>
        <v>672</v>
      </c>
      <c r="H111" s="250" t="s">
        <v>348</v>
      </c>
    </row>
    <row r="112" spans="1:9" s="250" customFormat="1" ht="18" hidden="1" customHeight="1">
      <c r="A112" s="250" t="s">
        <v>352</v>
      </c>
    </row>
    <row r="113" spans="1:9" s="250" customFormat="1" ht="20.100000000000001" hidden="1" customHeight="1">
      <c r="B113" s="252" t="s">
        <v>322</v>
      </c>
      <c r="C113" s="253" t="s">
        <v>232</v>
      </c>
      <c r="D113" s="253" t="s">
        <v>234</v>
      </c>
      <c r="E113" s="253" t="s">
        <v>274</v>
      </c>
      <c r="F113" s="271" t="s">
        <v>323</v>
      </c>
      <c r="G113" s="271" t="s">
        <v>298</v>
      </c>
      <c r="H113" s="629" t="s">
        <v>300</v>
      </c>
      <c r="I113" s="603"/>
    </row>
    <row r="114" spans="1:9" s="250" customFormat="1" ht="20.100000000000001" hidden="1" customHeight="1">
      <c r="B114" s="282" t="s">
        <v>325</v>
      </c>
      <c r="C114" s="267" t="s">
        <v>326</v>
      </c>
      <c r="D114" s="267"/>
      <c r="E114" s="267"/>
      <c r="F114" s="267"/>
      <c r="G114" s="267"/>
      <c r="H114" s="630"/>
      <c r="I114" s="621"/>
    </row>
    <row r="115" spans="1:9" s="250" customFormat="1" ht="20.100000000000001" hidden="1" customHeight="1">
      <c r="B115" s="282" t="s">
        <v>327</v>
      </c>
      <c r="C115" s="267"/>
      <c r="D115" s="267">
        <f>INT(D95*F109/I95*100)/100</f>
        <v>0.71</v>
      </c>
      <c r="E115" s="267">
        <f>INT(E95*F109/I95*100)/100</f>
        <v>0.71</v>
      </c>
      <c r="F115" s="267"/>
      <c r="G115" s="267"/>
      <c r="H115" s="624" t="s">
        <v>463</v>
      </c>
      <c r="I115" s="621"/>
    </row>
    <row r="116" spans="1:9" s="250" customFormat="1" ht="20.100000000000001" hidden="1" customHeight="1">
      <c r="B116" s="282" t="s">
        <v>328</v>
      </c>
      <c r="C116" s="267"/>
      <c r="D116" s="267">
        <f>INT(D96*F109/I96*100)/100</f>
        <v>1.39</v>
      </c>
      <c r="E116" s="267">
        <f>INT(E96*F109/I96*100)/100</f>
        <v>2.79</v>
      </c>
      <c r="F116" s="267">
        <f>INT(F96*F109/I96*100)/100</f>
        <v>1.39</v>
      </c>
      <c r="G116" s="267"/>
      <c r="H116" s="624" t="s">
        <v>463</v>
      </c>
      <c r="I116" s="621"/>
    </row>
    <row r="117" spans="1:9" s="250" customFormat="1" ht="20.100000000000001" hidden="1" customHeight="1">
      <c r="B117" s="282" t="s">
        <v>329</v>
      </c>
      <c r="C117" s="267"/>
      <c r="D117" s="267">
        <f>IF('9. GIS수량입력'!M10="신설",0,IF('9. GIS수량입력'!M10="기설",((D97*G111/I97*100)/100)))</f>
        <v>0</v>
      </c>
      <c r="E117" s="267">
        <f>IF('9. GIS수량입력'!M10="신설",0,IF('9. GIS수량입력'!M10="기설",((E97*G111/I97*100)/100)))</f>
        <v>0</v>
      </c>
      <c r="F117" s="267">
        <f>IF('9. GIS수량입력'!M10="신설",0,IF('9. GIS수량입력'!M10="기설",((F97*G111/I97*100)/100)))</f>
        <v>0</v>
      </c>
      <c r="G117" s="267">
        <f>IF('9. GIS수량입력'!M10="신설",0,IF('9. GIS수량입력'!M10="기설",(G97*G111/I97*100)/100))</f>
        <v>0</v>
      </c>
      <c r="H117" s="630"/>
      <c r="I117" s="621"/>
    </row>
    <row r="118" spans="1:9" s="250" customFormat="1" ht="20.100000000000001" hidden="1" customHeight="1">
      <c r="B118" s="282" t="s">
        <v>330</v>
      </c>
      <c r="C118" s="267"/>
      <c r="D118" s="267">
        <f>IF('9. GIS수량입력'!M10="기설",0,IF('9. GIS수량입력'!M10="신설",((D98*G111/I98*100)/100)))</f>
        <v>2.6666666666666661</v>
      </c>
      <c r="E118" s="267">
        <f>IF('9. GIS수량입력'!M10="기설",0,IF('9. GIS수량입력'!M10="신설",((E98*G111/I98*100)/100)))</f>
        <v>2.6666666666666661</v>
      </c>
      <c r="F118" s="267">
        <f>IF('9. GIS수량입력'!M10="기설",0,IF('9. GIS수량입력'!M10="신설",((F98*G111/I98*100)/100)))</f>
        <v>2.6666666666666661</v>
      </c>
      <c r="G118" s="267">
        <f>IF('9. GIS수량입력'!M10="기설",0,IF('9. GIS수량입력'!M10="신설",(G98*G111/I98*100)/100))</f>
        <v>2.6666666666666661</v>
      </c>
      <c r="H118" s="624" t="s">
        <v>464</v>
      </c>
      <c r="I118" s="621"/>
    </row>
    <row r="119" spans="1:9" s="250" customFormat="1" ht="20.100000000000001" hidden="1" customHeight="1">
      <c r="B119" s="282" t="s">
        <v>331</v>
      </c>
      <c r="C119" s="267"/>
      <c r="D119" s="267">
        <f>INT(D99*F109/I99*100)/100</f>
        <v>0</v>
      </c>
      <c r="E119" s="267">
        <f>INT(E99*F109/I99*100)/100</f>
        <v>1.36</v>
      </c>
      <c r="F119" s="267">
        <f>INT(F99*F109/I99*100)/100</f>
        <v>1.36</v>
      </c>
      <c r="G119" s="267"/>
      <c r="H119" s="624" t="s">
        <v>463</v>
      </c>
      <c r="I119" s="621"/>
    </row>
    <row r="120" spans="1:9" s="250" customFormat="1" ht="20.100000000000001" hidden="1" customHeight="1">
      <c r="B120" s="282" t="s">
        <v>332</v>
      </c>
      <c r="C120" s="267"/>
      <c r="D120" s="267">
        <f>INT(D100*F109/I100*100)/100</f>
        <v>1.19</v>
      </c>
      <c r="E120" s="267">
        <f>INT(E100*F109/I100*100)/100</f>
        <v>2.38</v>
      </c>
      <c r="F120" s="267">
        <f>INT(F100*F109/I100*100)/100</f>
        <v>1.19</v>
      </c>
      <c r="G120" s="267"/>
      <c r="H120" s="624" t="s">
        <v>463</v>
      </c>
      <c r="I120" s="621"/>
    </row>
    <row r="121" spans="1:9" s="250" customFormat="1" ht="20.100000000000001" hidden="1" customHeight="1">
      <c r="B121" s="255" t="s">
        <v>243</v>
      </c>
      <c r="C121" s="267">
        <f>INT((D121+E121+F121+G121)/10*100)/100</f>
        <v>2.5099999999999998</v>
      </c>
      <c r="D121" s="267">
        <f>D115+D116+D117+D118+D119+D120</f>
        <v>5.9566666666666652</v>
      </c>
      <c r="E121" s="267">
        <f>E115+E116+E117+E118+E119+E120</f>
        <v>9.9066666666666663</v>
      </c>
      <c r="F121" s="267">
        <f>F115+F116+F117+F118+F119+F120</f>
        <v>6.6066666666666656</v>
      </c>
      <c r="G121" s="267">
        <f>G115+G116+G117+G118+G119+G120</f>
        <v>2.6666666666666661</v>
      </c>
      <c r="H121" s="625"/>
      <c r="I121" s="626"/>
    </row>
    <row r="122" spans="1:9" s="250" customFormat="1" ht="20.100000000000001" hidden="1" customHeight="1">
      <c r="B122" s="258" t="s">
        <v>405</v>
      </c>
      <c r="C122" s="269">
        <f>INT((D122+E122+F122+G122)/10*100)/100</f>
        <v>1.62</v>
      </c>
      <c r="D122" s="269">
        <f>D116+D117+D118</f>
        <v>4.0566666666666658</v>
      </c>
      <c r="E122" s="269">
        <f>E116+E117+E118</f>
        <v>5.4566666666666661</v>
      </c>
      <c r="F122" s="269">
        <f>F116+F117+F118</f>
        <v>4.0566666666666658</v>
      </c>
      <c r="G122" s="269">
        <f>G116+G117+G118</f>
        <v>2.6666666666666661</v>
      </c>
      <c r="H122" s="627"/>
      <c r="I122" s="628"/>
    </row>
    <row r="123" spans="1:9" s="250" customFormat="1" ht="18" hidden="1" customHeight="1">
      <c r="A123" s="249" t="s">
        <v>507</v>
      </c>
      <c r="B123" s="250" t="s">
        <v>508</v>
      </c>
    </row>
    <row r="124" spans="1:9" s="250" customFormat="1" ht="20.100000000000001" hidden="1" customHeight="1">
      <c r="A124" s="249" t="s">
        <v>466</v>
      </c>
    </row>
    <row r="125" spans="1:9" s="250" customFormat="1" ht="20.100000000000001" hidden="1" customHeight="1">
      <c r="A125" s="250" t="s">
        <v>511</v>
      </c>
    </row>
    <row r="126" spans="1:9" s="250" customFormat="1" ht="18" hidden="1" customHeight="1">
      <c r="A126" s="250" t="s">
        <v>468</v>
      </c>
      <c r="H126" s="250">
        <f>C122</f>
        <v>1.62</v>
      </c>
      <c r="I126" s="250" t="s">
        <v>44</v>
      </c>
    </row>
    <row r="127" spans="1:9" s="250" customFormat="1" ht="18" hidden="1" customHeight="1">
      <c r="A127" s="250" t="s">
        <v>469</v>
      </c>
      <c r="H127" s="250">
        <f>D122</f>
        <v>4.0566666666666658</v>
      </c>
      <c r="I127" s="250" t="s">
        <v>44</v>
      </c>
    </row>
    <row r="128" spans="1:9" s="250" customFormat="1" ht="18" hidden="1" customHeight="1">
      <c r="A128" s="250" t="s">
        <v>470</v>
      </c>
      <c r="H128" s="250">
        <f>E122</f>
        <v>5.4566666666666661</v>
      </c>
      <c r="I128" s="250" t="s">
        <v>44</v>
      </c>
    </row>
    <row r="129" spans="1:9" s="250" customFormat="1" ht="18" hidden="1" customHeight="1">
      <c r="A129" s="250" t="s">
        <v>509</v>
      </c>
      <c r="H129" s="250">
        <f>F122</f>
        <v>4.0566666666666658</v>
      </c>
      <c r="I129" s="250" t="s">
        <v>44</v>
      </c>
    </row>
    <row r="130" spans="1:9" s="250" customFormat="1" ht="18" hidden="1" customHeight="1">
      <c r="A130" s="250" t="s">
        <v>510</v>
      </c>
      <c r="H130" s="250">
        <f>G122</f>
        <v>2.6666666666666661</v>
      </c>
      <c r="I130" s="250" t="s">
        <v>44</v>
      </c>
    </row>
    <row r="131" spans="1:9" s="250" customFormat="1" ht="18" hidden="1" customHeight="1">
      <c r="A131" s="250" t="s">
        <v>467</v>
      </c>
    </row>
    <row r="132" spans="1:9" s="250" customFormat="1" ht="18" hidden="1" customHeight="1">
      <c r="A132" s="250" t="s">
        <v>471</v>
      </c>
      <c r="B132" s="250" t="s">
        <v>505</v>
      </c>
      <c r="H132" s="278">
        <v>0</v>
      </c>
      <c r="I132" s="250" t="s">
        <v>40</v>
      </c>
    </row>
    <row r="133" spans="1:9" s="250" customFormat="1" ht="18" hidden="1" customHeight="1">
      <c r="A133" s="250" t="s">
        <v>472</v>
      </c>
      <c r="B133" s="250" t="s">
        <v>506</v>
      </c>
      <c r="H133" s="251">
        <f>'8. GIS기초자료'!D50</f>
        <v>25000</v>
      </c>
      <c r="I133" s="250" t="s">
        <v>40</v>
      </c>
    </row>
    <row r="134" spans="1:9" s="250" customFormat="1" ht="18" hidden="1" customHeight="1">
      <c r="H134" s="251"/>
    </row>
    <row r="135" spans="1:9" s="250" customFormat="1" ht="18" customHeight="1">
      <c r="H135" s="251"/>
    </row>
    <row r="136" spans="1:9" s="250" customFormat="1" ht="18" customHeight="1">
      <c r="A136" s="249" t="s">
        <v>696</v>
      </c>
    </row>
    <row r="137" spans="1:9" s="250" customFormat="1" ht="18" customHeight="1">
      <c r="A137" s="249" t="s">
        <v>279</v>
      </c>
    </row>
    <row r="138" spans="1:9" s="250" customFormat="1" ht="18" customHeight="1">
      <c r="A138" s="250" t="s">
        <v>605</v>
      </c>
    </row>
    <row r="139" spans="1:9" s="250" customFormat="1" ht="18" customHeight="1">
      <c r="A139" s="250" t="s">
        <v>606</v>
      </c>
    </row>
    <row r="140" spans="1:9" s="250" customFormat="1" ht="18" customHeight="1">
      <c r="A140" s="250" t="s">
        <v>320</v>
      </c>
      <c r="I140" s="250" t="s">
        <v>321</v>
      </c>
    </row>
    <row r="141" spans="1:9" s="250" customFormat="1" ht="18" customHeight="1">
      <c r="B141" s="252" t="s">
        <v>322</v>
      </c>
      <c r="C141" s="253" t="s">
        <v>232</v>
      </c>
      <c r="D141" s="253" t="s">
        <v>234</v>
      </c>
      <c r="E141" s="253" t="s">
        <v>235</v>
      </c>
      <c r="F141" s="271" t="s">
        <v>323</v>
      </c>
      <c r="G141" s="271" t="s">
        <v>298</v>
      </c>
      <c r="H141" s="253" t="s">
        <v>308</v>
      </c>
      <c r="I141" s="254" t="s">
        <v>324</v>
      </c>
    </row>
    <row r="142" spans="1:9" s="250" customFormat="1" ht="18" customHeight="1">
      <c r="B142" s="282" t="s">
        <v>325</v>
      </c>
      <c r="C142" s="267" t="s">
        <v>326</v>
      </c>
      <c r="D142" s="267"/>
      <c r="E142" s="267"/>
      <c r="F142" s="267"/>
      <c r="G142" s="267"/>
      <c r="H142" s="267"/>
      <c r="I142" s="268"/>
    </row>
    <row r="143" spans="1:9" s="250" customFormat="1" ht="18" customHeight="1">
      <c r="B143" s="282" t="s">
        <v>327</v>
      </c>
      <c r="C143" s="267"/>
      <c r="D143" s="267">
        <v>1</v>
      </c>
      <c r="E143" s="267">
        <v>1</v>
      </c>
      <c r="F143" s="267"/>
      <c r="G143" s="267"/>
      <c r="H143" s="267">
        <f t="shared" ref="H143:H148" si="7">SUM(C143:G143)</f>
        <v>2</v>
      </c>
      <c r="I143" s="283">
        <v>1000</v>
      </c>
    </row>
    <row r="144" spans="1:9" s="250" customFormat="1" ht="18" customHeight="1">
      <c r="B144" s="282" t="s">
        <v>328</v>
      </c>
      <c r="C144" s="267"/>
      <c r="D144" s="267">
        <v>1</v>
      </c>
      <c r="E144" s="267">
        <v>2</v>
      </c>
      <c r="F144" s="267">
        <v>1</v>
      </c>
      <c r="G144" s="267"/>
      <c r="H144" s="267">
        <f t="shared" si="7"/>
        <v>4</v>
      </c>
      <c r="I144" s="283">
        <v>511</v>
      </c>
    </row>
    <row r="145" spans="1:9" s="250" customFormat="1" ht="18" customHeight="1">
      <c r="B145" s="282" t="s">
        <v>329</v>
      </c>
      <c r="C145" s="267"/>
      <c r="D145" s="267">
        <v>1</v>
      </c>
      <c r="E145" s="267">
        <v>2</v>
      </c>
      <c r="F145" s="267">
        <v>1</v>
      </c>
      <c r="G145" s="267">
        <v>3</v>
      </c>
      <c r="H145" s="267">
        <f t="shared" si="7"/>
        <v>7</v>
      </c>
      <c r="I145" s="283">
        <v>458</v>
      </c>
    </row>
    <row r="146" spans="1:9" s="250" customFormat="1" ht="18" customHeight="1">
      <c r="B146" s="282" t="s">
        <v>330</v>
      </c>
      <c r="C146" s="267"/>
      <c r="D146" s="267">
        <v>1</v>
      </c>
      <c r="E146" s="267">
        <v>1</v>
      </c>
      <c r="F146" s="267"/>
      <c r="G146" s="267"/>
      <c r="H146" s="267">
        <f t="shared" si="7"/>
        <v>2</v>
      </c>
      <c r="I146" s="283">
        <v>86</v>
      </c>
    </row>
    <row r="147" spans="1:9" s="250" customFormat="1" ht="18" customHeight="1">
      <c r="B147" s="282" t="s">
        <v>331</v>
      </c>
      <c r="C147" s="267"/>
      <c r="D147" s="267"/>
      <c r="E147" s="267">
        <v>2</v>
      </c>
      <c r="F147" s="267">
        <v>2</v>
      </c>
      <c r="G147" s="267"/>
      <c r="H147" s="267">
        <f t="shared" si="7"/>
        <v>4</v>
      </c>
      <c r="I147" s="283">
        <v>1044</v>
      </c>
    </row>
    <row r="148" spans="1:9" s="250" customFormat="1" ht="18" customHeight="1">
      <c r="B148" s="284" t="s">
        <v>332</v>
      </c>
      <c r="C148" s="269"/>
      <c r="D148" s="269">
        <v>1</v>
      </c>
      <c r="E148" s="269">
        <v>2</v>
      </c>
      <c r="F148" s="269">
        <v>1</v>
      </c>
      <c r="G148" s="269"/>
      <c r="H148" s="269">
        <f t="shared" si="7"/>
        <v>4</v>
      </c>
      <c r="I148" s="285">
        <v>600</v>
      </c>
    </row>
    <row r="149" spans="1:9" s="250" customFormat="1" ht="18" customHeight="1">
      <c r="A149" s="250" t="s">
        <v>333</v>
      </c>
    </row>
    <row r="150" spans="1:9" s="250" customFormat="1" ht="18" customHeight="1">
      <c r="B150" s="252" t="s">
        <v>283</v>
      </c>
      <c r="C150" s="253" t="s">
        <v>284</v>
      </c>
      <c r="D150" s="253" t="s">
        <v>207</v>
      </c>
      <c r="E150" s="253" t="s">
        <v>335</v>
      </c>
      <c r="F150" s="253" t="s">
        <v>208</v>
      </c>
      <c r="G150" s="253" t="s">
        <v>337</v>
      </c>
      <c r="H150" s="253" t="s">
        <v>209</v>
      </c>
      <c r="I150" s="254" t="s">
        <v>289</v>
      </c>
    </row>
    <row r="151" spans="1:9" s="250" customFormat="1" ht="18" customHeight="1">
      <c r="B151" s="255" t="s">
        <v>290</v>
      </c>
      <c r="C151" s="256">
        <v>1.68</v>
      </c>
      <c r="D151" s="256">
        <v>1</v>
      </c>
      <c r="E151" s="256">
        <v>0.78</v>
      </c>
      <c r="F151" s="256">
        <v>0.65</v>
      </c>
      <c r="G151" s="256">
        <v>0.65</v>
      </c>
      <c r="H151" s="256">
        <v>0.65</v>
      </c>
      <c r="I151" s="257">
        <f>INT(C151*C152+(D151*D152+E151*E152+F151*F152+G151*G152+H151*H152)*1000)/1000</f>
        <v>0.65</v>
      </c>
    </row>
    <row r="152" spans="1:9" s="250" customFormat="1" ht="18" customHeight="1">
      <c r="B152" s="258" t="s">
        <v>338</v>
      </c>
      <c r="C152" s="259">
        <f>'9. GIS수량입력'!L22</f>
        <v>0</v>
      </c>
      <c r="D152" s="259">
        <f>'9. GIS수량입력'!M22</f>
        <v>0</v>
      </c>
      <c r="E152" s="259">
        <f>'9. GIS수량입력'!N22</f>
        <v>0</v>
      </c>
      <c r="F152" s="259">
        <f>'9. GIS수량입력'!O22</f>
        <v>0</v>
      </c>
      <c r="G152" s="259">
        <f>'9. GIS수량입력'!$P$22</f>
        <v>1</v>
      </c>
      <c r="H152" s="259">
        <f>'9. GIS수량입력'!Q22</f>
        <v>0</v>
      </c>
      <c r="I152" s="270"/>
    </row>
    <row r="153" spans="1:9" s="250" customFormat="1" ht="18" customHeight="1">
      <c r="A153" s="250" t="s">
        <v>339</v>
      </c>
    </row>
    <row r="154" spans="1:9" s="250" customFormat="1" ht="18" customHeight="1">
      <c r="B154" s="252" t="s">
        <v>283</v>
      </c>
      <c r="C154" s="253" t="s">
        <v>340</v>
      </c>
      <c r="D154" s="253" t="s">
        <v>341</v>
      </c>
      <c r="E154" s="253" t="s">
        <v>342</v>
      </c>
      <c r="F154" s="253" t="s">
        <v>343</v>
      </c>
      <c r="G154" s="253" t="s">
        <v>344</v>
      </c>
      <c r="H154" s="253" t="s">
        <v>345</v>
      </c>
      <c r="I154" s="254" t="s">
        <v>289</v>
      </c>
    </row>
    <row r="155" spans="1:9" s="250" customFormat="1" ht="18" customHeight="1">
      <c r="B155" s="258" t="s">
        <v>290</v>
      </c>
      <c r="C155" s="262">
        <v>1.1000000000000001</v>
      </c>
      <c r="D155" s="262">
        <v>0.73</v>
      </c>
      <c r="E155" s="262">
        <v>1.03</v>
      </c>
      <c r="F155" s="262">
        <v>0.85</v>
      </c>
      <c r="G155" s="262">
        <v>1</v>
      </c>
      <c r="H155" s="262">
        <v>0.85</v>
      </c>
      <c r="I155" s="263">
        <f>C155</f>
        <v>1.1000000000000001</v>
      </c>
    </row>
    <row r="156" spans="1:9" s="250" customFormat="1" ht="18" customHeight="1">
      <c r="A156" s="250" t="s">
        <v>346</v>
      </c>
    </row>
    <row r="157" spans="1:9" s="250" customFormat="1" ht="18" customHeight="1">
      <c r="A157" s="250" t="s">
        <v>347</v>
      </c>
      <c r="F157" s="251">
        <f>1000*I151*I155</f>
        <v>715.00000000000011</v>
      </c>
      <c r="G157" s="250" t="s">
        <v>348</v>
      </c>
    </row>
    <row r="158" spans="1:9" s="250" customFormat="1" ht="18" customHeight="1">
      <c r="A158" s="250" t="s">
        <v>349</v>
      </c>
      <c r="C158" s="250" t="s">
        <v>350</v>
      </c>
      <c r="D158" s="286">
        <f>$B$41</f>
        <v>3</v>
      </c>
      <c r="E158" s="250" t="str">
        <f>$C$41</f>
        <v>도로, 상수, 하수</v>
      </c>
    </row>
    <row r="159" spans="1:9" s="250" customFormat="1" ht="18" customHeight="1">
      <c r="A159" s="250" t="s">
        <v>495</v>
      </c>
      <c r="G159" s="251">
        <f>INT((F157*(1-0.03*(D158-1))))</f>
        <v>672</v>
      </c>
      <c r="H159" s="250" t="s">
        <v>348</v>
      </c>
    </row>
    <row r="160" spans="1:9" s="250" customFormat="1" ht="18" customHeight="1">
      <c r="A160" s="264" t="s">
        <v>698</v>
      </c>
    </row>
    <row r="161" spans="1:10" s="250" customFormat="1" ht="18" customHeight="1">
      <c r="B161" s="252" t="s">
        <v>322</v>
      </c>
      <c r="C161" s="253" t="s">
        <v>232</v>
      </c>
      <c r="D161" s="253" t="s">
        <v>234</v>
      </c>
      <c r="E161" s="253" t="s">
        <v>235</v>
      </c>
      <c r="F161" s="271" t="s">
        <v>323</v>
      </c>
      <c r="G161" s="271" t="s">
        <v>298</v>
      </c>
      <c r="H161" s="629" t="s">
        <v>300</v>
      </c>
      <c r="I161" s="603"/>
      <c r="J161" s="264" t="s">
        <v>367</v>
      </c>
    </row>
    <row r="162" spans="1:10" s="250" customFormat="1" ht="18" customHeight="1">
      <c r="B162" s="282" t="s">
        <v>325</v>
      </c>
      <c r="C162" s="267" t="s">
        <v>326</v>
      </c>
      <c r="D162" s="267"/>
      <c r="E162" s="267"/>
      <c r="F162" s="267"/>
      <c r="G162" s="267"/>
      <c r="H162" s="630"/>
      <c r="I162" s="621"/>
      <c r="J162" s="264"/>
    </row>
    <row r="163" spans="1:10" s="250" customFormat="1" ht="18" customHeight="1">
      <c r="B163" s="282" t="s">
        <v>327</v>
      </c>
      <c r="C163" s="267"/>
      <c r="D163" s="267">
        <f>INT(D143*$F$157/$I$143*100)/100</f>
        <v>0.71</v>
      </c>
      <c r="E163" s="361">
        <f t="shared" ref="E163:G163" si="8">INT(E143*$F$157/$I$143*100)/100</f>
        <v>0.71</v>
      </c>
      <c r="F163" s="361">
        <f t="shared" si="8"/>
        <v>0</v>
      </c>
      <c r="G163" s="361">
        <f t="shared" si="8"/>
        <v>0</v>
      </c>
      <c r="H163" s="624" t="s">
        <v>463</v>
      </c>
      <c r="I163" s="621"/>
      <c r="J163" s="264">
        <f>$G$159/I143</f>
        <v>0.67200000000000004</v>
      </c>
    </row>
    <row r="164" spans="1:10" s="250" customFormat="1" ht="18" customHeight="1">
      <c r="B164" s="282" t="s">
        <v>328</v>
      </c>
      <c r="C164" s="267"/>
      <c r="D164" s="267">
        <f>INT(D144*$F$157/$I$144*100)/100</f>
        <v>1.39</v>
      </c>
      <c r="E164" s="361">
        <f t="shared" ref="E164:G164" si="9">INT(E144*$F$157/$I$144*100)/100</f>
        <v>2.79</v>
      </c>
      <c r="F164" s="361">
        <f t="shared" si="9"/>
        <v>1.39</v>
      </c>
      <c r="G164" s="361">
        <f t="shared" si="9"/>
        <v>0</v>
      </c>
      <c r="H164" s="624" t="s">
        <v>463</v>
      </c>
      <c r="I164" s="621"/>
      <c r="J164" s="264">
        <f t="shared" ref="J164:J168" si="10">$G$159/I144</f>
        <v>1.3150684931506849</v>
      </c>
    </row>
    <row r="165" spans="1:10" s="250" customFormat="1" ht="18" customHeight="1">
      <c r="B165" s="282" t="s">
        <v>329</v>
      </c>
      <c r="C165" s="267"/>
      <c r="D165" s="267">
        <f>IF('9. GIS수량입력'!$M$10="신설",0,IF('9. GIS수량입력'!$M$10="기설",((D145*$G$159/$I$145*100)/100)))</f>
        <v>0</v>
      </c>
      <c r="E165" s="267">
        <f>IF('9. GIS수량입력'!$M$10="신설",0,IF('9. GIS수량입력'!$M$10="기설",((E145*$G$159/$I$145*100)/100)))</f>
        <v>0</v>
      </c>
      <c r="F165" s="267">
        <f>IF('9. GIS수량입력'!$M$10="신설",0,IF('9. GIS수량입력'!$M$10="기설",((F145*$G$159/$I$145*100)/100)))</f>
        <v>0</v>
      </c>
      <c r="G165" s="267">
        <f>IF('9. GIS수량입력'!$M$10="신설",0,IF('9. GIS수량입력'!$M$10="기설",((G145*$G$159/$I$145*100)/100)))</f>
        <v>0</v>
      </c>
      <c r="H165" s="624" t="s">
        <v>464</v>
      </c>
      <c r="I165" s="621"/>
      <c r="J165" s="264">
        <f t="shared" si="10"/>
        <v>1.4672489082969433</v>
      </c>
    </row>
    <row r="166" spans="1:10" s="250" customFormat="1" ht="18" customHeight="1">
      <c r="B166" s="282" t="s">
        <v>330</v>
      </c>
      <c r="C166" s="267"/>
      <c r="D166" s="267">
        <f>IF('9. GIS수량입력'!$M$10="기설",0,IF('9. GIS수량입력'!$M$10="신설",((D146*$G$159/$I$146*100)/100)))</f>
        <v>7.8139534883720918</v>
      </c>
      <c r="E166" s="267">
        <f>IF('9. GIS수량입력'!$M$10="기설",0,IF('9. GIS수량입력'!$M$10="신설",((E146*$G$159/$I$146*100)/100)))</f>
        <v>7.8139534883720918</v>
      </c>
      <c r="F166" s="267">
        <f>IF('9. GIS수량입력'!$M$10="기설",0,IF('9. GIS수량입력'!$M$10="신설",((F146*$G$159/$I$146*100)/100)))</f>
        <v>0</v>
      </c>
      <c r="G166" s="267">
        <f>IF('9. GIS수량입력'!$M$10="기설",0,IF('9. GIS수량입력'!$M$10="신설",((G146*$G$159/$I$146*100)/100)))</f>
        <v>0</v>
      </c>
      <c r="H166" s="624" t="s">
        <v>464</v>
      </c>
      <c r="I166" s="621"/>
      <c r="J166" s="264">
        <f t="shared" si="10"/>
        <v>7.8139534883720927</v>
      </c>
    </row>
    <row r="167" spans="1:10" s="250" customFormat="1" ht="18" customHeight="1">
      <c r="B167" s="282" t="s">
        <v>331</v>
      </c>
      <c r="C167" s="267"/>
      <c r="D167" s="267">
        <f>INT(D147*$F$157/$I$147*100)/100</f>
        <v>0</v>
      </c>
      <c r="E167" s="361">
        <f t="shared" ref="E167:G167" si="11">INT(E147*$F$157/$I$147*100)/100</f>
        <v>1.36</v>
      </c>
      <c r="F167" s="361">
        <f t="shared" si="11"/>
        <v>1.36</v>
      </c>
      <c r="G167" s="361">
        <f t="shared" si="11"/>
        <v>0</v>
      </c>
      <c r="H167" s="624" t="s">
        <v>463</v>
      </c>
      <c r="I167" s="621"/>
      <c r="J167" s="264">
        <f t="shared" si="10"/>
        <v>0.64367816091954022</v>
      </c>
    </row>
    <row r="168" spans="1:10" s="250" customFormat="1" ht="18" customHeight="1">
      <c r="B168" s="282" t="s">
        <v>332</v>
      </c>
      <c r="C168" s="267"/>
      <c r="D168" s="267">
        <f>INT(D148*$F$157/$I$148*100)/100</f>
        <v>1.19</v>
      </c>
      <c r="E168" s="361">
        <f t="shared" ref="E168:G168" si="12">INT(E148*$F$157/$I$148*100)/100</f>
        <v>2.38</v>
      </c>
      <c r="F168" s="361">
        <f t="shared" si="12"/>
        <v>1.19</v>
      </c>
      <c r="G168" s="361">
        <f t="shared" si="12"/>
        <v>0</v>
      </c>
      <c r="H168" s="624" t="s">
        <v>463</v>
      </c>
      <c r="I168" s="621"/>
      <c r="J168" s="264">
        <f t="shared" si="10"/>
        <v>1.1200000000000001</v>
      </c>
    </row>
    <row r="169" spans="1:10" s="250" customFormat="1" ht="18" customHeight="1">
      <c r="B169" s="255" t="s">
        <v>243</v>
      </c>
      <c r="C169" s="267">
        <f>INT((D169+E169+F169+G169)/10*100)/100</f>
        <v>3</v>
      </c>
      <c r="D169" s="267">
        <f>D163+D164+D165+D166+D167+D168</f>
        <v>11.10395348837209</v>
      </c>
      <c r="E169" s="267">
        <f>E163+E164+E165+E166+E167+E168</f>
        <v>15.053953488372091</v>
      </c>
      <c r="F169" s="267">
        <f>F163+F164+F165+F166+F167+F168</f>
        <v>3.94</v>
      </c>
      <c r="G169" s="267">
        <f>G163+G164+G165+G166+G167+G168</f>
        <v>0</v>
      </c>
      <c r="H169" s="625"/>
      <c r="I169" s="626"/>
    </row>
    <row r="170" spans="1:10" s="250" customFormat="1" ht="18" customHeight="1">
      <c r="B170" s="258" t="s">
        <v>405</v>
      </c>
      <c r="C170" s="269">
        <f>INT((D170+E170+F170+G170)/10*100)/100</f>
        <v>2.11</v>
      </c>
      <c r="D170" s="269">
        <f>D164+D165+D166</f>
        <v>9.2039534883720915</v>
      </c>
      <c r="E170" s="269">
        <f>E164+E165+E166</f>
        <v>10.603953488372092</v>
      </c>
      <c r="F170" s="269">
        <f>F164+F165+F166</f>
        <v>1.39</v>
      </c>
      <c r="G170" s="269">
        <f>G164+G165+G166</f>
        <v>0</v>
      </c>
      <c r="H170" s="627"/>
      <c r="I170" s="628"/>
    </row>
    <row r="171" spans="1:10" s="264" customFormat="1" ht="18" customHeight="1">
      <c r="A171" s="249" t="s">
        <v>507</v>
      </c>
      <c r="B171" s="264" t="s">
        <v>508</v>
      </c>
      <c r="C171" s="369"/>
      <c r="D171" s="369"/>
      <c r="E171" s="369"/>
      <c r="F171" s="369"/>
      <c r="G171" s="369"/>
      <c r="H171" s="369"/>
      <c r="I171" s="370"/>
    </row>
    <row r="172" spans="1:10" s="264" customFormat="1" ht="18" customHeight="1">
      <c r="B172" s="368"/>
      <c r="C172" s="369"/>
      <c r="D172" s="369"/>
      <c r="E172" s="369"/>
      <c r="F172" s="369"/>
      <c r="G172" s="369"/>
      <c r="H172" s="369"/>
      <c r="I172" s="370"/>
    </row>
    <row r="173" spans="1:10" s="264" customFormat="1" ht="18" customHeight="1">
      <c r="A173" s="249" t="s">
        <v>695</v>
      </c>
    </row>
    <row r="174" spans="1:10" s="264" customFormat="1" ht="18" customHeight="1">
      <c r="A174" s="249" t="s">
        <v>279</v>
      </c>
    </row>
    <row r="175" spans="1:10" s="264" customFormat="1" ht="18" customHeight="1">
      <c r="A175" s="264" t="s">
        <v>605</v>
      </c>
    </row>
    <row r="176" spans="1:10" s="264" customFormat="1" ht="18" customHeight="1">
      <c r="A176" s="264" t="s">
        <v>606</v>
      </c>
    </row>
    <row r="177" spans="1:9" s="264" customFormat="1" ht="18" customHeight="1">
      <c r="A177" s="264" t="s">
        <v>320</v>
      </c>
      <c r="I177" s="264" t="s">
        <v>321</v>
      </c>
    </row>
    <row r="178" spans="1:9" s="264" customFormat="1" ht="18" customHeight="1">
      <c r="B178" s="252" t="s">
        <v>322</v>
      </c>
      <c r="C178" s="272" t="s">
        <v>232</v>
      </c>
      <c r="D178" s="272" t="s">
        <v>234</v>
      </c>
      <c r="E178" s="272" t="s">
        <v>235</v>
      </c>
      <c r="F178" s="271" t="s">
        <v>323</v>
      </c>
      <c r="G178" s="271" t="s">
        <v>298</v>
      </c>
      <c r="H178" s="272" t="s">
        <v>308</v>
      </c>
      <c r="I178" s="273" t="s">
        <v>324</v>
      </c>
    </row>
    <row r="179" spans="1:9" s="264" customFormat="1" ht="18" customHeight="1">
      <c r="B179" s="282" t="s">
        <v>325</v>
      </c>
      <c r="C179" s="287" t="s">
        <v>326</v>
      </c>
      <c r="D179" s="287"/>
      <c r="E179" s="287"/>
      <c r="F179" s="287"/>
      <c r="G179" s="287"/>
      <c r="H179" s="287"/>
      <c r="I179" s="288"/>
    </row>
    <row r="180" spans="1:9" s="264" customFormat="1" ht="18" customHeight="1">
      <c r="B180" s="282" t="s">
        <v>327</v>
      </c>
      <c r="C180" s="287"/>
      <c r="D180" s="287">
        <v>1</v>
      </c>
      <c r="E180" s="287">
        <v>1</v>
      </c>
      <c r="F180" s="287"/>
      <c r="G180" s="287"/>
      <c r="H180" s="287">
        <f t="shared" ref="H180:H185" si="13">SUM(C180:G180)</f>
        <v>2</v>
      </c>
      <c r="I180" s="283">
        <v>1000</v>
      </c>
    </row>
    <row r="181" spans="1:9" s="264" customFormat="1" ht="18" customHeight="1">
      <c r="B181" s="282" t="s">
        <v>328</v>
      </c>
      <c r="C181" s="287"/>
      <c r="D181" s="287">
        <v>1</v>
      </c>
      <c r="E181" s="287">
        <v>2</v>
      </c>
      <c r="F181" s="287">
        <v>1</v>
      </c>
      <c r="G181" s="287"/>
      <c r="H181" s="287">
        <f t="shared" si="13"/>
        <v>4</v>
      </c>
      <c r="I181" s="283">
        <v>511</v>
      </c>
    </row>
    <row r="182" spans="1:9" s="264" customFormat="1" ht="18" customHeight="1">
      <c r="B182" s="282" t="s">
        <v>329</v>
      </c>
      <c r="C182" s="287"/>
      <c r="D182" s="287">
        <v>1</v>
      </c>
      <c r="E182" s="287">
        <v>2</v>
      </c>
      <c r="F182" s="287">
        <v>1</v>
      </c>
      <c r="G182" s="287">
        <v>3</v>
      </c>
      <c r="H182" s="287">
        <f t="shared" si="13"/>
        <v>7</v>
      </c>
      <c r="I182" s="283">
        <v>458</v>
      </c>
    </row>
    <row r="183" spans="1:9" s="264" customFormat="1" ht="18" customHeight="1">
      <c r="B183" s="282" t="s">
        <v>330</v>
      </c>
      <c r="C183" s="287"/>
      <c r="D183" s="287">
        <v>1</v>
      </c>
      <c r="E183" s="287">
        <v>1</v>
      </c>
      <c r="F183" s="287"/>
      <c r="G183" s="287"/>
      <c r="H183" s="287">
        <f t="shared" si="13"/>
        <v>2</v>
      </c>
      <c r="I183" s="283">
        <v>86</v>
      </c>
    </row>
    <row r="184" spans="1:9" s="264" customFormat="1" ht="18" customHeight="1">
      <c r="B184" s="282" t="s">
        <v>331</v>
      </c>
      <c r="C184" s="287"/>
      <c r="D184" s="287"/>
      <c r="E184" s="287">
        <v>2</v>
      </c>
      <c r="F184" s="287">
        <v>2</v>
      </c>
      <c r="G184" s="287"/>
      <c r="H184" s="287">
        <f t="shared" si="13"/>
        <v>4</v>
      </c>
      <c r="I184" s="283">
        <v>1044</v>
      </c>
    </row>
    <row r="185" spans="1:9" s="264" customFormat="1" ht="18" customHeight="1">
      <c r="B185" s="284" t="s">
        <v>332</v>
      </c>
      <c r="C185" s="289"/>
      <c r="D185" s="289">
        <v>1</v>
      </c>
      <c r="E185" s="289">
        <v>2</v>
      </c>
      <c r="F185" s="289">
        <v>1</v>
      </c>
      <c r="G185" s="289"/>
      <c r="H185" s="289">
        <f t="shared" si="13"/>
        <v>4</v>
      </c>
      <c r="I185" s="285">
        <v>600</v>
      </c>
    </row>
    <row r="186" spans="1:9" s="264" customFormat="1" ht="18" customHeight="1">
      <c r="A186" s="264" t="s">
        <v>333</v>
      </c>
    </row>
    <row r="187" spans="1:9" s="264" customFormat="1" ht="18" customHeight="1">
      <c r="B187" s="252" t="s">
        <v>283</v>
      </c>
      <c r="C187" s="272" t="s">
        <v>284</v>
      </c>
      <c r="D187" s="272" t="s">
        <v>207</v>
      </c>
      <c r="E187" s="272" t="s">
        <v>335</v>
      </c>
      <c r="F187" s="272" t="s">
        <v>208</v>
      </c>
      <c r="G187" s="272" t="s">
        <v>337</v>
      </c>
      <c r="H187" s="272" t="s">
        <v>209</v>
      </c>
      <c r="I187" s="273" t="s">
        <v>289</v>
      </c>
    </row>
    <row r="188" spans="1:9" s="264" customFormat="1" ht="18" customHeight="1">
      <c r="B188" s="255" t="s">
        <v>290</v>
      </c>
      <c r="C188" s="274">
        <v>1.68</v>
      </c>
      <c r="D188" s="274">
        <v>1</v>
      </c>
      <c r="E188" s="274">
        <v>0.78</v>
      </c>
      <c r="F188" s="274">
        <v>0.65</v>
      </c>
      <c r="G188" s="274">
        <v>0.65</v>
      </c>
      <c r="H188" s="274">
        <v>0.65</v>
      </c>
      <c r="I188" s="275">
        <f>INT(C188*C189+(D188*D189+E188*E189+F188*F189+G188*G189+H188*H189)*1000)/1000</f>
        <v>0.78</v>
      </c>
    </row>
    <row r="189" spans="1:9" s="264" customFormat="1" ht="18" customHeight="1">
      <c r="B189" s="258" t="s">
        <v>338</v>
      </c>
      <c r="C189" s="259">
        <f>'9. GIS수량입력'!L58</f>
        <v>0</v>
      </c>
      <c r="D189" s="259">
        <v>0</v>
      </c>
      <c r="E189" s="259">
        <v>1</v>
      </c>
      <c r="F189" s="259">
        <f>'9. GIS수량입력'!O58</f>
        <v>0</v>
      </c>
      <c r="G189" s="259">
        <v>0</v>
      </c>
      <c r="H189" s="259">
        <f>'9. GIS수량입력'!Q58</f>
        <v>0</v>
      </c>
      <c r="I189" s="270"/>
    </row>
    <row r="190" spans="1:9" s="264" customFormat="1" ht="18" customHeight="1">
      <c r="A190" s="264" t="s">
        <v>339</v>
      </c>
    </row>
    <row r="191" spans="1:9" s="264" customFormat="1" ht="18" customHeight="1">
      <c r="B191" s="252" t="s">
        <v>283</v>
      </c>
      <c r="C191" s="272" t="s">
        <v>340</v>
      </c>
      <c r="D191" s="272" t="s">
        <v>341</v>
      </c>
      <c r="E191" s="272" t="s">
        <v>342</v>
      </c>
      <c r="F191" s="272" t="s">
        <v>343</v>
      </c>
      <c r="G191" s="272" t="s">
        <v>344</v>
      </c>
      <c r="H191" s="272" t="s">
        <v>345</v>
      </c>
      <c r="I191" s="273" t="s">
        <v>289</v>
      </c>
    </row>
    <row r="192" spans="1:9" s="264" customFormat="1" ht="18" customHeight="1">
      <c r="B192" s="258" t="s">
        <v>290</v>
      </c>
      <c r="C192" s="262">
        <v>1.1000000000000001</v>
      </c>
      <c r="D192" s="262">
        <v>0.73</v>
      </c>
      <c r="E192" s="262">
        <v>1.03</v>
      </c>
      <c r="F192" s="262">
        <v>0.85</v>
      </c>
      <c r="G192" s="262">
        <v>1</v>
      </c>
      <c r="H192" s="262">
        <v>0.85</v>
      </c>
      <c r="I192" s="263">
        <f>C192</f>
        <v>1.1000000000000001</v>
      </c>
    </row>
    <row r="193" spans="1:10" s="264" customFormat="1" ht="18" customHeight="1">
      <c r="A193" s="264" t="s">
        <v>346</v>
      </c>
    </row>
    <row r="194" spans="1:10" s="264" customFormat="1" ht="18" customHeight="1">
      <c r="A194" s="264" t="s">
        <v>347</v>
      </c>
      <c r="F194" s="251">
        <f>1000*I188*I192</f>
        <v>858.00000000000011</v>
      </c>
      <c r="G194" s="264" t="s">
        <v>348</v>
      </c>
    </row>
    <row r="195" spans="1:10" s="264" customFormat="1" ht="18" customHeight="1">
      <c r="A195" s="264" t="s">
        <v>349</v>
      </c>
      <c r="C195" s="264" t="s">
        <v>350</v>
      </c>
      <c r="D195" s="286">
        <f>$B$41</f>
        <v>3</v>
      </c>
      <c r="E195" s="264" t="str">
        <f>$C$41</f>
        <v>도로, 상수, 하수</v>
      </c>
    </row>
    <row r="196" spans="1:10" s="264" customFormat="1" ht="18" customHeight="1">
      <c r="A196" s="264" t="s">
        <v>495</v>
      </c>
      <c r="G196" s="251">
        <f>INT((F194*(1-0.03*(D195-1))))</f>
        <v>806</v>
      </c>
      <c r="H196" s="264" t="s">
        <v>348</v>
      </c>
    </row>
    <row r="197" spans="1:10" s="264" customFormat="1" ht="18" customHeight="1">
      <c r="A197" s="264" t="s">
        <v>698</v>
      </c>
      <c r="B197" s="368"/>
      <c r="C197" s="369"/>
      <c r="D197" s="369"/>
      <c r="E197" s="369"/>
      <c r="F197" s="369"/>
      <c r="G197" s="369"/>
      <c r="H197" s="369"/>
      <c r="I197" s="370"/>
    </row>
    <row r="198" spans="1:10" s="264" customFormat="1" ht="18" customHeight="1">
      <c r="B198" s="252" t="s">
        <v>322</v>
      </c>
      <c r="C198" s="272" t="s">
        <v>232</v>
      </c>
      <c r="D198" s="272" t="s">
        <v>234</v>
      </c>
      <c r="E198" s="272" t="s">
        <v>235</v>
      </c>
      <c r="F198" s="271" t="s">
        <v>323</v>
      </c>
      <c r="G198" s="271" t="s">
        <v>298</v>
      </c>
      <c r="H198" s="629" t="s">
        <v>300</v>
      </c>
      <c r="I198" s="603"/>
      <c r="J198" s="264" t="s">
        <v>367</v>
      </c>
    </row>
    <row r="199" spans="1:10" s="264" customFormat="1" ht="18" customHeight="1">
      <c r="B199" s="282" t="s">
        <v>325</v>
      </c>
      <c r="C199" s="287" t="s">
        <v>326</v>
      </c>
      <c r="D199" s="287"/>
      <c r="E199" s="287"/>
      <c r="F199" s="287"/>
      <c r="G199" s="287"/>
      <c r="H199" s="630"/>
      <c r="I199" s="621"/>
    </row>
    <row r="200" spans="1:10" s="264" customFormat="1" ht="18" customHeight="1">
      <c r="B200" s="282" t="s">
        <v>327</v>
      </c>
      <c r="C200" s="287"/>
      <c r="D200" s="287">
        <f>INT(D180*$F$194/$I$180*100)/100</f>
        <v>0.85</v>
      </c>
      <c r="E200" s="361">
        <f t="shared" ref="E200:G200" si="14">INT(E180*$F$194/$I$180*100)/100</f>
        <v>0.85</v>
      </c>
      <c r="F200" s="361">
        <f t="shared" si="14"/>
        <v>0</v>
      </c>
      <c r="G200" s="361">
        <f t="shared" si="14"/>
        <v>0</v>
      </c>
      <c r="H200" s="624" t="s">
        <v>463</v>
      </c>
      <c r="I200" s="621"/>
      <c r="J200" s="264">
        <f>$G$196/I180</f>
        <v>0.80600000000000005</v>
      </c>
    </row>
    <row r="201" spans="1:10" s="264" customFormat="1" ht="18" customHeight="1">
      <c r="B201" s="282" t="s">
        <v>328</v>
      </c>
      <c r="C201" s="287"/>
      <c r="D201" s="287">
        <f>INT(D181*$F$194/$I$181*100)/100</f>
        <v>1.67</v>
      </c>
      <c r="E201" s="361">
        <f t="shared" ref="E201:G201" si="15">INT(E181*$F$194/$I$181*100)/100</f>
        <v>3.35</v>
      </c>
      <c r="F201" s="361">
        <f t="shared" si="15"/>
        <v>1.67</v>
      </c>
      <c r="G201" s="361">
        <f t="shared" si="15"/>
        <v>0</v>
      </c>
      <c r="H201" s="624" t="s">
        <v>463</v>
      </c>
      <c r="I201" s="621"/>
      <c r="J201" s="264">
        <f t="shared" ref="J201:J205" si="16">$G$196/I181</f>
        <v>1.5772994129158513</v>
      </c>
    </row>
    <row r="202" spans="1:10" s="264" customFormat="1" ht="18" customHeight="1">
      <c r="B202" s="282" t="s">
        <v>329</v>
      </c>
      <c r="C202" s="287"/>
      <c r="D202" s="287">
        <f>INT(D182*$G$196/$I$182*100)/100</f>
        <v>1.75</v>
      </c>
      <c r="E202" s="287">
        <f t="shared" ref="E202:F202" si="17">INT(E182*$G$196/$I$182*100)/100</f>
        <v>3.51</v>
      </c>
      <c r="F202" s="287">
        <f t="shared" si="17"/>
        <v>1.75</v>
      </c>
      <c r="G202" s="287">
        <f>INT(G182*$G$196/$I$182*100)/100</f>
        <v>5.27</v>
      </c>
      <c r="H202" s="630"/>
      <c r="I202" s="621"/>
      <c r="J202" s="264">
        <f t="shared" si="16"/>
        <v>1.759825327510917</v>
      </c>
    </row>
    <row r="203" spans="1:10" s="264" customFormat="1" ht="18" customHeight="1">
      <c r="B203" s="282" t="s">
        <v>330</v>
      </c>
      <c r="C203" s="287"/>
      <c r="D203" s="287">
        <v>0</v>
      </c>
      <c r="E203" s="287">
        <f>IF('9. GIS수량입력'!$M$10="기설",0,IF('9. GIS수량입력'!$M$10="신설",((E157*$G$159/$I$146*100)/100)))</f>
        <v>0</v>
      </c>
      <c r="F203" s="287">
        <v>0</v>
      </c>
      <c r="G203" s="287">
        <v>0</v>
      </c>
      <c r="H203" s="624" t="s">
        <v>464</v>
      </c>
      <c r="I203" s="621"/>
      <c r="J203" s="264">
        <f t="shared" si="16"/>
        <v>9.3720930232558146</v>
      </c>
    </row>
    <row r="204" spans="1:10" s="264" customFormat="1" ht="18" customHeight="1">
      <c r="B204" s="282" t="s">
        <v>331</v>
      </c>
      <c r="C204" s="287"/>
      <c r="D204" s="361">
        <f>INT(D184*$F$194/$I$184*100)/100</f>
        <v>0</v>
      </c>
      <c r="E204" s="287">
        <f>INT(E184*$F$194/$I$184*100)/100</f>
        <v>1.64</v>
      </c>
      <c r="F204" s="361">
        <f t="shared" ref="F204:G204" si="18">INT(F184*$F$194/$I$184*100)/100</f>
        <v>1.64</v>
      </c>
      <c r="G204" s="361">
        <f t="shared" si="18"/>
        <v>0</v>
      </c>
      <c r="H204" s="624" t="s">
        <v>463</v>
      </c>
      <c r="I204" s="621"/>
      <c r="J204" s="264">
        <f t="shared" si="16"/>
        <v>0.77203065134099613</v>
      </c>
    </row>
    <row r="205" spans="1:10" s="264" customFormat="1" ht="18" customHeight="1">
      <c r="B205" s="282" t="s">
        <v>332</v>
      </c>
      <c r="C205" s="287"/>
      <c r="D205" s="287">
        <f>INT(D185*$F$194/$I$185*100)/100</f>
        <v>1.43</v>
      </c>
      <c r="E205" s="361">
        <f t="shared" ref="E205:G205" si="19">INT(E185*$F$194/$I$185*100)/100</f>
        <v>2.86</v>
      </c>
      <c r="F205" s="361">
        <f>INT(F185*$F$194/$I$185*100)/100</f>
        <v>1.43</v>
      </c>
      <c r="G205" s="361">
        <f t="shared" si="19"/>
        <v>0</v>
      </c>
      <c r="H205" s="624" t="s">
        <v>463</v>
      </c>
      <c r="I205" s="621"/>
      <c r="J205" s="264">
        <f t="shared" si="16"/>
        <v>1.3433333333333333</v>
      </c>
    </row>
    <row r="206" spans="1:10" s="264" customFormat="1" ht="18" customHeight="1">
      <c r="B206" s="255" t="s">
        <v>243</v>
      </c>
      <c r="C206" s="287">
        <f>INT((D206+E206+F206+G206)/10*100)/100</f>
        <v>2.96</v>
      </c>
      <c r="D206" s="287">
        <f>D200+D201+D202+D203+D204+D205</f>
        <v>5.6999999999999993</v>
      </c>
      <c r="E206" s="287">
        <f>E200+E201+E202+E203+E204+E205</f>
        <v>12.209999999999999</v>
      </c>
      <c r="F206" s="287">
        <f>F200+F201+F202+F203+F204+F205</f>
        <v>6.4899999999999993</v>
      </c>
      <c r="G206" s="287">
        <f>G200+G201+G202+G203+G204+G205</f>
        <v>5.27</v>
      </c>
      <c r="H206" s="625"/>
      <c r="I206" s="626"/>
    </row>
    <row r="207" spans="1:10" s="264" customFormat="1" ht="18" customHeight="1">
      <c r="B207" s="258" t="s">
        <v>405</v>
      </c>
      <c r="C207" s="289">
        <f>INT((D207+E207+F207+G207)/10*100)/100</f>
        <v>1.89</v>
      </c>
      <c r="D207" s="289">
        <f>D201+D202+D203</f>
        <v>3.42</v>
      </c>
      <c r="E207" s="289">
        <f>E201+E202+E203</f>
        <v>6.8599999999999994</v>
      </c>
      <c r="F207" s="289">
        <f>F201+F202+F203</f>
        <v>3.42</v>
      </c>
      <c r="G207" s="289">
        <f>G201+G202+G203</f>
        <v>5.27</v>
      </c>
      <c r="H207" s="627"/>
      <c r="I207" s="628"/>
    </row>
    <row r="208" spans="1:10" s="264" customFormat="1" ht="18" customHeight="1">
      <c r="B208" s="368"/>
      <c r="C208" s="369"/>
      <c r="D208" s="369"/>
      <c r="E208" s="369"/>
      <c r="F208" s="369"/>
      <c r="G208" s="369"/>
      <c r="H208" s="369"/>
      <c r="I208" s="370"/>
    </row>
    <row r="209" spans="1:9" s="250" customFormat="1" ht="18" customHeight="1">
      <c r="A209" s="249" t="s">
        <v>507</v>
      </c>
      <c r="B209" s="250" t="s">
        <v>508</v>
      </c>
    </row>
    <row r="210" spans="1:9" s="250" customFormat="1" ht="18" customHeight="1">
      <c r="H210" s="251"/>
    </row>
    <row r="211" spans="1:9" s="250" customFormat="1" ht="18" customHeight="1">
      <c r="A211" s="249" t="s">
        <v>785</v>
      </c>
    </row>
    <row r="212" spans="1:9" s="250" customFormat="1" ht="18" customHeight="1">
      <c r="A212" s="249" t="s">
        <v>279</v>
      </c>
    </row>
    <row r="213" spans="1:9" s="250" customFormat="1" ht="18" customHeight="1">
      <c r="A213" s="250" t="s">
        <v>605</v>
      </c>
    </row>
    <row r="214" spans="1:9" s="250" customFormat="1" ht="18" customHeight="1">
      <c r="A214" s="250" t="s">
        <v>606</v>
      </c>
    </row>
    <row r="215" spans="1:9" s="250" customFormat="1" ht="18" customHeight="1">
      <c r="A215" s="250" t="s">
        <v>320</v>
      </c>
      <c r="I215" s="250" t="s">
        <v>321</v>
      </c>
    </row>
    <row r="216" spans="1:9" s="250" customFormat="1" ht="30" customHeight="1">
      <c r="B216" s="252" t="s">
        <v>322</v>
      </c>
      <c r="C216" s="253" t="s">
        <v>232</v>
      </c>
      <c r="D216" s="253" t="s">
        <v>234</v>
      </c>
      <c r="E216" s="253" t="s">
        <v>274</v>
      </c>
      <c r="F216" s="271" t="s">
        <v>323</v>
      </c>
      <c r="G216" s="271" t="s">
        <v>298</v>
      </c>
      <c r="H216" s="253" t="s">
        <v>308</v>
      </c>
      <c r="I216" s="254" t="s">
        <v>324</v>
      </c>
    </row>
    <row r="217" spans="1:9" s="250" customFormat="1" ht="18" customHeight="1">
      <c r="B217" s="282" t="s">
        <v>325</v>
      </c>
      <c r="C217" s="267" t="s">
        <v>326</v>
      </c>
      <c r="D217" s="267"/>
      <c r="E217" s="267"/>
      <c r="F217" s="267"/>
      <c r="G217" s="267"/>
      <c r="H217" s="267"/>
      <c r="I217" s="268"/>
    </row>
    <row r="218" spans="1:9" s="250" customFormat="1" ht="18" customHeight="1">
      <c r="B218" s="282" t="s">
        <v>327</v>
      </c>
      <c r="C218" s="267"/>
      <c r="D218" s="267">
        <v>1</v>
      </c>
      <c r="E218" s="267">
        <v>1</v>
      </c>
      <c r="F218" s="267"/>
      <c r="G218" s="267"/>
      <c r="H218" s="267">
        <f t="shared" ref="H218:H223" si="20">SUM(C218:G218)</f>
        <v>2</v>
      </c>
      <c r="I218" s="283">
        <v>1000</v>
      </c>
    </row>
    <row r="219" spans="1:9" s="250" customFormat="1" ht="18" customHeight="1">
      <c r="B219" s="282" t="s">
        <v>328</v>
      </c>
      <c r="C219" s="267"/>
      <c r="D219" s="267">
        <v>1</v>
      </c>
      <c r="E219" s="267">
        <v>2</v>
      </c>
      <c r="F219" s="267">
        <v>1</v>
      </c>
      <c r="G219" s="267"/>
      <c r="H219" s="267">
        <f t="shared" si="20"/>
        <v>4</v>
      </c>
      <c r="I219" s="283">
        <v>511</v>
      </c>
    </row>
    <row r="220" spans="1:9" s="250" customFormat="1" ht="18" customHeight="1">
      <c r="B220" s="282" t="s">
        <v>329</v>
      </c>
      <c r="C220" s="267"/>
      <c r="D220" s="267">
        <v>1</v>
      </c>
      <c r="E220" s="267">
        <v>2</v>
      </c>
      <c r="F220" s="267">
        <v>1</v>
      </c>
      <c r="G220" s="267">
        <v>3</v>
      </c>
      <c r="H220" s="267">
        <f t="shared" si="20"/>
        <v>7</v>
      </c>
      <c r="I220" s="283">
        <v>458</v>
      </c>
    </row>
    <row r="221" spans="1:9" s="250" customFormat="1" ht="18" customHeight="1">
      <c r="B221" s="282" t="s">
        <v>330</v>
      </c>
      <c r="C221" s="267"/>
      <c r="D221" s="267">
        <v>1</v>
      </c>
      <c r="E221" s="267">
        <v>1</v>
      </c>
      <c r="F221" s="267"/>
      <c r="G221" s="267"/>
      <c r="H221" s="267">
        <f t="shared" si="20"/>
        <v>2</v>
      </c>
      <c r="I221" s="283">
        <v>86</v>
      </c>
    </row>
    <row r="222" spans="1:9" s="250" customFormat="1" ht="18" customHeight="1">
      <c r="B222" s="282" t="s">
        <v>331</v>
      </c>
      <c r="C222" s="267"/>
      <c r="D222" s="267"/>
      <c r="E222" s="267">
        <v>2</v>
      </c>
      <c r="F222" s="267">
        <v>2</v>
      </c>
      <c r="G222" s="267"/>
      <c r="H222" s="267">
        <f t="shared" si="20"/>
        <v>4</v>
      </c>
      <c r="I222" s="283">
        <v>1044</v>
      </c>
    </row>
    <row r="223" spans="1:9" s="250" customFormat="1" ht="18" customHeight="1">
      <c r="B223" s="284" t="s">
        <v>332</v>
      </c>
      <c r="C223" s="269"/>
      <c r="D223" s="269">
        <v>1</v>
      </c>
      <c r="E223" s="269">
        <v>2</v>
      </c>
      <c r="F223" s="269">
        <v>1</v>
      </c>
      <c r="G223" s="269"/>
      <c r="H223" s="269">
        <f t="shared" si="20"/>
        <v>4</v>
      </c>
      <c r="I223" s="285">
        <v>600</v>
      </c>
    </row>
    <row r="224" spans="1:9" s="250" customFormat="1" ht="18" customHeight="1">
      <c r="I224" s="290"/>
    </row>
    <row r="225" spans="1:10" s="250" customFormat="1" ht="18" customHeight="1">
      <c r="A225" s="250" t="s">
        <v>333</v>
      </c>
    </row>
    <row r="226" spans="1:10" s="250" customFormat="1" ht="18" customHeight="1">
      <c r="B226" s="252" t="s">
        <v>283</v>
      </c>
      <c r="C226" s="253" t="s">
        <v>284</v>
      </c>
      <c r="D226" s="253" t="s">
        <v>207</v>
      </c>
      <c r="E226" s="253" t="s">
        <v>335</v>
      </c>
      <c r="F226" s="253" t="s">
        <v>336</v>
      </c>
      <c r="G226" s="253" t="s">
        <v>337</v>
      </c>
      <c r="H226" s="253" t="s">
        <v>288</v>
      </c>
      <c r="I226" s="254" t="s">
        <v>289</v>
      </c>
    </row>
    <row r="227" spans="1:10" s="250" customFormat="1" ht="18" customHeight="1">
      <c r="B227" s="255" t="s">
        <v>290</v>
      </c>
      <c r="C227" s="267">
        <v>1.68</v>
      </c>
      <c r="D227" s="267">
        <v>1</v>
      </c>
      <c r="E227" s="267">
        <v>0.78</v>
      </c>
      <c r="F227" s="267">
        <v>0.65</v>
      </c>
      <c r="G227" s="267">
        <v>0.65</v>
      </c>
      <c r="H227" s="267">
        <v>0.65</v>
      </c>
      <c r="I227" s="268">
        <f>INT(C227*C228+(D227*D228+E227*E228+F227*F228+G227*G228+H227*H228)*1000)/1000</f>
        <v>0.65</v>
      </c>
    </row>
    <row r="228" spans="1:10" s="250" customFormat="1" ht="18" customHeight="1">
      <c r="B228" s="258" t="s">
        <v>338</v>
      </c>
      <c r="C228" s="259">
        <f>'9. GIS수량입력'!L22</f>
        <v>0</v>
      </c>
      <c r="D228" s="259">
        <f>'9. GIS수량입력'!M22</f>
        <v>0</v>
      </c>
      <c r="E228" s="259">
        <f>'9. GIS수량입력'!N22</f>
        <v>0</v>
      </c>
      <c r="F228" s="259">
        <f>'9. GIS수량입력'!O22</f>
        <v>0</v>
      </c>
      <c r="G228" s="259">
        <f>'9. GIS수량입력'!P22</f>
        <v>1</v>
      </c>
      <c r="H228" s="259">
        <f>'9. GIS수량입력'!Q22</f>
        <v>0</v>
      </c>
      <c r="I228" s="270"/>
    </row>
    <row r="229" spans="1:10" s="250" customFormat="1" ht="18" customHeight="1">
      <c r="B229" s="291"/>
      <c r="C229" s="292"/>
      <c r="D229" s="292"/>
      <c r="E229" s="292"/>
      <c r="F229" s="292"/>
      <c r="G229" s="292"/>
      <c r="H229" s="292"/>
    </row>
    <row r="230" spans="1:10" s="250" customFormat="1" ht="18" customHeight="1">
      <c r="A230" s="250" t="s">
        <v>339</v>
      </c>
    </row>
    <row r="231" spans="1:10" s="250" customFormat="1" ht="18" customHeight="1">
      <c r="B231" s="252" t="s">
        <v>283</v>
      </c>
      <c r="C231" s="253" t="s">
        <v>340</v>
      </c>
      <c r="D231" s="253" t="s">
        <v>341</v>
      </c>
      <c r="E231" s="253" t="s">
        <v>342</v>
      </c>
      <c r="F231" s="253" t="s">
        <v>343</v>
      </c>
      <c r="G231" s="253" t="s">
        <v>344</v>
      </c>
      <c r="H231" s="253" t="s">
        <v>345</v>
      </c>
      <c r="I231" s="254" t="s">
        <v>289</v>
      </c>
    </row>
    <row r="232" spans="1:10" s="250" customFormat="1" ht="18" customHeight="1">
      <c r="B232" s="258" t="s">
        <v>290</v>
      </c>
      <c r="C232" s="262">
        <v>1.1000000000000001</v>
      </c>
      <c r="D232" s="262">
        <v>0.73</v>
      </c>
      <c r="E232" s="262">
        <v>1.03</v>
      </c>
      <c r="F232" s="262">
        <v>0.85</v>
      </c>
      <c r="G232" s="262">
        <v>1</v>
      </c>
      <c r="H232" s="262">
        <v>0.85</v>
      </c>
      <c r="I232" s="263">
        <f>D232</f>
        <v>0.73</v>
      </c>
    </row>
    <row r="233" spans="1:10" s="250" customFormat="1" ht="18" customHeight="1">
      <c r="B233" s="291"/>
      <c r="C233" s="291"/>
      <c r="D233" s="291"/>
      <c r="E233" s="291"/>
      <c r="F233" s="291"/>
      <c r="G233" s="291"/>
      <c r="H233" s="291"/>
      <c r="I233" s="291"/>
    </row>
    <row r="234" spans="1:10" s="250" customFormat="1" ht="18" customHeight="1">
      <c r="A234" s="250" t="s">
        <v>346</v>
      </c>
    </row>
    <row r="235" spans="1:10" s="250" customFormat="1" ht="18" customHeight="1">
      <c r="A235" s="250" t="s">
        <v>347</v>
      </c>
      <c r="F235" s="250">
        <f>1000*I227*I232</f>
        <v>474.5</v>
      </c>
      <c r="G235" s="250" t="s">
        <v>348</v>
      </c>
    </row>
    <row r="236" spans="1:10" s="250" customFormat="1" ht="18" customHeight="1">
      <c r="A236" s="250" t="s">
        <v>349</v>
      </c>
      <c r="C236" s="250" t="s">
        <v>350</v>
      </c>
      <c r="D236" s="250">
        <f>B41</f>
        <v>3</v>
      </c>
      <c r="E236" s="250" t="str">
        <f>C41</f>
        <v>도로, 상수, 하수</v>
      </c>
    </row>
    <row r="237" spans="1:10" s="250" customFormat="1" ht="18" customHeight="1">
      <c r="A237" s="250" t="s">
        <v>351</v>
      </c>
      <c r="G237" s="250">
        <f>INT((F235*(1-0.03*(D236-1))))</f>
        <v>446</v>
      </c>
      <c r="H237" s="250" t="s">
        <v>348</v>
      </c>
    </row>
    <row r="238" spans="1:10" s="250" customFormat="1" ht="18" customHeight="1">
      <c r="A238" s="264" t="s">
        <v>698</v>
      </c>
    </row>
    <row r="239" spans="1:10" s="250" customFormat="1" ht="20.100000000000001" customHeight="1">
      <c r="B239" s="252" t="s">
        <v>322</v>
      </c>
      <c r="C239" s="253" t="s">
        <v>232</v>
      </c>
      <c r="D239" s="253" t="s">
        <v>234</v>
      </c>
      <c r="E239" s="253" t="s">
        <v>274</v>
      </c>
      <c r="F239" s="271" t="s">
        <v>323</v>
      </c>
      <c r="G239" s="271" t="s">
        <v>298</v>
      </c>
      <c r="H239" s="629" t="s">
        <v>300</v>
      </c>
      <c r="I239" s="603"/>
      <c r="J239" s="264" t="s">
        <v>367</v>
      </c>
    </row>
    <row r="240" spans="1:10" s="250" customFormat="1" ht="20.100000000000001" customHeight="1">
      <c r="B240" s="282" t="s">
        <v>325</v>
      </c>
      <c r="C240" s="267" t="s">
        <v>326</v>
      </c>
      <c r="D240" s="267"/>
      <c r="E240" s="267"/>
      <c r="F240" s="267"/>
      <c r="G240" s="267"/>
      <c r="H240" s="630"/>
      <c r="I240" s="621"/>
      <c r="J240" s="264"/>
    </row>
    <row r="241" spans="1:10" s="250" customFormat="1" ht="20.100000000000001" customHeight="1">
      <c r="B241" s="282" t="s">
        <v>327</v>
      </c>
      <c r="C241" s="267"/>
      <c r="D241" s="267">
        <f>INT(D218*$F$235/$I$218*100)/100</f>
        <v>0.47</v>
      </c>
      <c r="E241" s="361">
        <f t="shared" ref="E241:G241" si="21">INT(E218*$F$235/$I$218*100)/100</f>
        <v>0.47</v>
      </c>
      <c r="F241" s="361">
        <f t="shared" si="21"/>
        <v>0</v>
      </c>
      <c r="G241" s="361">
        <f t="shared" si="21"/>
        <v>0</v>
      </c>
      <c r="H241" s="624" t="s">
        <v>463</v>
      </c>
      <c r="I241" s="621"/>
      <c r="J241" s="264">
        <f>$G$237/I218</f>
        <v>0.44600000000000001</v>
      </c>
    </row>
    <row r="242" spans="1:10" s="250" customFormat="1" ht="20.100000000000001" customHeight="1">
      <c r="B242" s="282" t="s">
        <v>328</v>
      </c>
      <c r="C242" s="267"/>
      <c r="D242" s="267">
        <f>INT(D219*$F$235/$I$219*100)/100</f>
        <v>0.92</v>
      </c>
      <c r="E242" s="361">
        <f t="shared" ref="E242:G242" si="22">INT(E219*$F$235/$I$219*100)/100</f>
        <v>1.85</v>
      </c>
      <c r="F242" s="361">
        <f t="shared" si="22"/>
        <v>0.92</v>
      </c>
      <c r="G242" s="361">
        <f t="shared" si="22"/>
        <v>0</v>
      </c>
      <c r="H242" s="624" t="s">
        <v>463</v>
      </c>
      <c r="I242" s="621"/>
      <c r="J242" s="264">
        <f t="shared" ref="J242:J246" si="23">$G$237/I219</f>
        <v>0.87279843444227001</v>
      </c>
    </row>
    <row r="243" spans="1:10" s="250" customFormat="1" ht="20.100000000000001" customHeight="1">
      <c r="B243" s="282" t="s">
        <v>329</v>
      </c>
      <c r="C243" s="267"/>
      <c r="D243" s="267">
        <f>IF('9. GIS수량입력'!$M$10="신설",0,IF('9. GIS수량입력'!$M$10="기설",((D220*$G$237/$I$220*100)/100)))</f>
        <v>0</v>
      </c>
      <c r="E243" s="267">
        <f>IF('9. GIS수량입력'!$M$10="신설",0,IF('9. GIS수량입력'!$M$10="기설",((E220*$G$237/$I$220*100)/100)))</f>
        <v>0</v>
      </c>
      <c r="F243" s="267">
        <f>IF('9. GIS수량입력'!$M$10="신설",0,IF('9. GIS수량입력'!$M$10="기설",((F220*$G$237/$I$220*100)/100)))</f>
        <v>0</v>
      </c>
      <c r="G243" s="267">
        <f>IF('9. GIS수량입력'!$M$10="신설",0,IF('9. GIS수량입력'!$M$10="기설",((G220*$G$237/$I$220*100)/100)))</f>
        <v>0</v>
      </c>
      <c r="H243" s="630"/>
      <c r="I243" s="621"/>
      <c r="J243" s="264">
        <f t="shared" si="23"/>
        <v>0.97379912663755464</v>
      </c>
    </row>
    <row r="244" spans="1:10" s="250" customFormat="1" ht="20.100000000000001" customHeight="1">
      <c r="B244" s="282" t="s">
        <v>330</v>
      </c>
      <c r="C244" s="267"/>
      <c r="D244" s="267">
        <f>IF('9. GIS수량입력'!$M$10="기설",0,IF('9. GIS수량입력'!$M$10="신설",((D221*$G$237/$I$221*100)/100)))</f>
        <v>5.1860465116279082</v>
      </c>
      <c r="E244" s="267">
        <f>IF('9. GIS수량입력'!$M$10="기설",0,IF('9. GIS수량입력'!$M$10="신설",((E221*$G$237/$I$221*100)/100)))</f>
        <v>5.1860465116279082</v>
      </c>
      <c r="F244" s="267">
        <f>IF('9. GIS수량입력'!$M$10="기설",0,IF('9. GIS수량입력'!$M$10="신설",((F221*$G$237/$I$221*100)/100)))</f>
        <v>0</v>
      </c>
      <c r="G244" s="267">
        <f>IF('9. GIS수량입력'!$M$10="기설",0,IF('9. GIS수량입력'!$M$10="신설",((G221*$G$237/$I$221*100)/100)))</f>
        <v>0</v>
      </c>
      <c r="H244" s="624" t="s">
        <v>464</v>
      </c>
      <c r="I244" s="621"/>
      <c r="J244" s="264">
        <f t="shared" si="23"/>
        <v>5.1860465116279073</v>
      </c>
    </row>
    <row r="245" spans="1:10" s="250" customFormat="1" ht="20.100000000000001" customHeight="1">
      <c r="B245" s="282" t="s">
        <v>331</v>
      </c>
      <c r="C245" s="267"/>
      <c r="D245" s="267">
        <f>INT(D222*$F$235/$I$222*100)/100</f>
        <v>0</v>
      </c>
      <c r="E245" s="361">
        <f t="shared" ref="E245:G245" si="24">INT(E222*$F$235/$I$222*100)/100</f>
        <v>0.9</v>
      </c>
      <c r="F245" s="361">
        <f t="shared" si="24"/>
        <v>0.9</v>
      </c>
      <c r="G245" s="361">
        <f t="shared" si="24"/>
        <v>0</v>
      </c>
      <c r="H245" s="624" t="s">
        <v>463</v>
      </c>
      <c r="I245" s="621"/>
      <c r="J245" s="264">
        <f t="shared" si="23"/>
        <v>0.42720306513409961</v>
      </c>
    </row>
    <row r="246" spans="1:10" s="250" customFormat="1" ht="20.100000000000001" customHeight="1">
      <c r="B246" s="282" t="s">
        <v>332</v>
      </c>
      <c r="C246" s="267"/>
      <c r="D246" s="267">
        <f>INT(D223*$F$235/$I$223*100)/100</f>
        <v>0.79</v>
      </c>
      <c r="E246" s="361">
        <f t="shared" ref="E246:G246" si="25">INT(E223*$F$235/$I$223*100)/100</f>
        <v>1.58</v>
      </c>
      <c r="F246" s="361">
        <f t="shared" si="25"/>
        <v>0.79</v>
      </c>
      <c r="G246" s="361">
        <f t="shared" si="25"/>
        <v>0</v>
      </c>
      <c r="H246" s="624" t="s">
        <v>463</v>
      </c>
      <c r="I246" s="621"/>
      <c r="J246" s="264">
        <f t="shared" si="23"/>
        <v>0.74333333333333329</v>
      </c>
    </row>
    <row r="247" spans="1:10" s="250" customFormat="1" ht="20.100000000000001" customHeight="1">
      <c r="B247" s="255" t="s">
        <v>243</v>
      </c>
      <c r="C247" s="267">
        <f>INT((D247+E247+F247+G247)/10*100)/100</f>
        <v>1.99</v>
      </c>
      <c r="D247" s="267">
        <f>D241+D242+D243+D244+D245+D246</f>
        <v>7.3660465116279079</v>
      </c>
      <c r="E247" s="267">
        <f>E241+E242+E243+E244+E245+E246</f>
        <v>9.986046511627908</v>
      </c>
      <c r="F247" s="267">
        <f>F241+F242+F243+F244+F245+F246</f>
        <v>2.6100000000000003</v>
      </c>
      <c r="G247" s="267">
        <f>G241+G242+G243+G244+G245+G246</f>
        <v>0</v>
      </c>
      <c r="H247" s="625"/>
      <c r="I247" s="626"/>
    </row>
    <row r="248" spans="1:10" s="250" customFormat="1" ht="20.100000000000001" customHeight="1">
      <c r="B248" s="258" t="s">
        <v>405</v>
      </c>
      <c r="C248" s="269">
        <f>INT((D248+E248+F248+G248)/10*100)/100</f>
        <v>1.4</v>
      </c>
      <c r="D248" s="269">
        <f>D242+D243+D244</f>
        <v>6.1060465116279081</v>
      </c>
      <c r="E248" s="269">
        <f>E242+E243+E244</f>
        <v>7.0360465116279087</v>
      </c>
      <c r="F248" s="269">
        <f>F242+F243+F244</f>
        <v>0.92</v>
      </c>
      <c r="G248" s="269">
        <f>G242+G243+G244</f>
        <v>0</v>
      </c>
      <c r="H248" s="627"/>
      <c r="I248" s="628"/>
    </row>
    <row r="249" spans="1:10" s="250" customFormat="1" ht="20.100000000000001" customHeight="1">
      <c r="B249" s="291"/>
      <c r="I249" s="248"/>
    </row>
    <row r="250" spans="1:10" s="250" customFormat="1" ht="18" customHeight="1">
      <c r="A250" s="249" t="s">
        <v>507</v>
      </c>
      <c r="B250" s="250" t="s">
        <v>508</v>
      </c>
    </row>
    <row r="251" spans="1:10" s="250" customFormat="1" ht="18" customHeight="1"/>
    <row r="252" spans="1:10" s="250" customFormat="1" ht="18" customHeight="1">
      <c r="A252" s="249" t="s">
        <v>713</v>
      </c>
    </row>
    <row r="253" spans="1:10" s="250" customFormat="1" ht="18" customHeight="1">
      <c r="A253" s="249" t="s">
        <v>279</v>
      </c>
    </row>
    <row r="254" spans="1:10" s="250" customFormat="1" ht="18" customHeight="1">
      <c r="A254" s="250" t="s">
        <v>607</v>
      </c>
    </row>
    <row r="255" spans="1:10" s="250" customFormat="1" ht="18" customHeight="1">
      <c r="A255" s="250" t="s">
        <v>606</v>
      </c>
    </row>
    <row r="256" spans="1:10" s="250" customFormat="1" ht="18" customHeight="1">
      <c r="A256" s="250" t="s">
        <v>353</v>
      </c>
    </row>
    <row r="257" spans="1:9" s="250" customFormat="1" ht="18" customHeight="1">
      <c r="B257" s="252" t="s">
        <v>231</v>
      </c>
      <c r="C257" s="253" t="s">
        <v>354</v>
      </c>
      <c r="D257" s="254" t="s">
        <v>356</v>
      </c>
    </row>
    <row r="258" spans="1:9" s="250" customFormat="1" ht="18" customHeight="1">
      <c r="B258" s="258" t="s">
        <v>357</v>
      </c>
      <c r="C258" s="262">
        <v>0.1</v>
      </c>
      <c r="D258" s="263"/>
    </row>
    <row r="259" spans="1:9" s="250" customFormat="1" ht="18" customHeight="1">
      <c r="A259" s="250" t="s">
        <v>358</v>
      </c>
      <c r="C259" s="250" t="s">
        <v>609</v>
      </c>
    </row>
    <row r="260" spans="1:9" s="250" customFormat="1" ht="18" customHeight="1">
      <c r="B260" s="252" t="s">
        <v>283</v>
      </c>
      <c r="C260" s="253" t="s">
        <v>284</v>
      </c>
      <c r="D260" s="253" t="s">
        <v>334</v>
      </c>
      <c r="E260" s="253" t="s">
        <v>335</v>
      </c>
      <c r="F260" s="253" t="s">
        <v>336</v>
      </c>
      <c r="G260" s="253" t="s">
        <v>337</v>
      </c>
      <c r="H260" s="253" t="s">
        <v>288</v>
      </c>
      <c r="I260" s="254"/>
    </row>
    <row r="261" spans="1:9" s="250" customFormat="1" ht="18" customHeight="1">
      <c r="B261" s="282" t="s">
        <v>290</v>
      </c>
      <c r="C261" s="267">
        <v>1.68</v>
      </c>
      <c r="D261" s="267">
        <v>1</v>
      </c>
      <c r="E261" s="267">
        <v>0.78</v>
      </c>
      <c r="F261" s="267">
        <v>0.65</v>
      </c>
      <c r="G261" s="267">
        <v>0.65</v>
      </c>
      <c r="H261" s="267">
        <v>0.65</v>
      </c>
      <c r="I261" s="268"/>
    </row>
    <row r="262" spans="1:9" s="250" customFormat="1" ht="18" customHeight="1">
      <c r="B262" s="284" t="s">
        <v>338</v>
      </c>
      <c r="C262" s="259">
        <f>'9. GIS수량입력'!L22</f>
        <v>0</v>
      </c>
      <c r="D262" s="259">
        <f>'9. GIS수량입력'!M22</f>
        <v>0</v>
      </c>
      <c r="E262" s="259">
        <f>'9. GIS수량입력'!N22</f>
        <v>0</v>
      </c>
      <c r="F262" s="259">
        <f>'9. GIS수량입력'!O22</f>
        <v>0</v>
      </c>
      <c r="G262" s="259">
        <f>'9. GIS수량입력'!$P$22</f>
        <v>1</v>
      </c>
      <c r="H262" s="259">
        <f>'9. GIS수량입력'!Q22</f>
        <v>0</v>
      </c>
      <c r="I262" s="260"/>
    </row>
    <row r="263" spans="1:9" s="250" customFormat="1" ht="18" customHeight="1">
      <c r="A263" s="250" t="s">
        <v>359</v>
      </c>
      <c r="C263" s="250" t="s">
        <v>609</v>
      </c>
    </row>
    <row r="264" spans="1:9" s="250" customFormat="1" ht="18" customHeight="1">
      <c r="B264" s="252" t="s">
        <v>283</v>
      </c>
      <c r="C264" s="253" t="s">
        <v>340</v>
      </c>
      <c r="D264" s="253" t="s">
        <v>341</v>
      </c>
      <c r="E264" s="253" t="s">
        <v>342</v>
      </c>
      <c r="F264" s="253" t="s">
        <v>343</v>
      </c>
      <c r="G264" s="253" t="s">
        <v>344</v>
      </c>
      <c r="H264" s="253" t="s">
        <v>608</v>
      </c>
      <c r="I264" s="254" t="s">
        <v>289</v>
      </c>
    </row>
    <row r="265" spans="1:9" s="250" customFormat="1" ht="18" customHeight="1">
      <c r="B265" s="284" t="s">
        <v>290</v>
      </c>
      <c r="C265" s="269">
        <v>1.1000000000000001</v>
      </c>
      <c r="D265" s="269">
        <v>0.73</v>
      </c>
      <c r="E265" s="269">
        <v>1.03</v>
      </c>
      <c r="F265" s="269">
        <v>0.85</v>
      </c>
      <c r="G265" s="269">
        <v>1</v>
      </c>
      <c r="H265" s="269">
        <v>0.85</v>
      </c>
      <c r="I265" s="270">
        <f>H265</f>
        <v>0.85</v>
      </c>
    </row>
    <row r="266" spans="1:9" s="250" customFormat="1" ht="18" customHeight="1">
      <c r="A266" s="250" t="s">
        <v>361</v>
      </c>
    </row>
    <row r="267" spans="1:9" s="250" customFormat="1" ht="18" customHeight="1">
      <c r="B267" s="597" t="s">
        <v>283</v>
      </c>
      <c r="C267" s="598"/>
      <c r="D267" s="272" t="s">
        <v>226</v>
      </c>
      <c r="E267" s="272" t="s">
        <v>701</v>
      </c>
      <c r="F267" s="272" t="s">
        <v>705</v>
      </c>
      <c r="G267" s="272" t="s">
        <v>704</v>
      </c>
      <c r="H267" s="272" t="s">
        <v>702</v>
      </c>
      <c r="I267" s="272" t="s">
        <v>355</v>
      </c>
    </row>
    <row r="268" spans="1:9" s="250" customFormat="1" ht="18" customHeight="1">
      <c r="B268" s="599" t="s">
        <v>700</v>
      </c>
      <c r="C268" s="600"/>
      <c r="D268" s="386">
        <f>SUM(E268:H268)</f>
        <v>4121</v>
      </c>
      <c r="E268" s="386">
        <f>'9. GIS수량입력'!$B$12*1000</f>
        <v>1117.9999999999998</v>
      </c>
      <c r="F268" s="386">
        <f>SUM('9. GIS수량입력'!$B$16:$B$20)*1000</f>
        <v>744</v>
      </c>
      <c r="G268" s="386">
        <f>'9. GIS수량입력'!$B$21*1000</f>
        <v>51</v>
      </c>
      <c r="H268" s="386">
        <f>'9. GIS수량입력'!$B$22*1000</f>
        <v>2208</v>
      </c>
      <c r="I268" s="373"/>
    </row>
    <row r="269" spans="1:9" s="250" customFormat="1" ht="18" customHeight="1">
      <c r="B269" s="608" t="s">
        <v>699</v>
      </c>
      <c r="C269" s="609"/>
      <c r="D269" s="377">
        <f>ROUND(SUM(E269:H269),0)</f>
        <v>1</v>
      </c>
      <c r="E269" s="377">
        <f>E268/$D$268</f>
        <v>0.27129337539432169</v>
      </c>
      <c r="F269" s="377">
        <f>F268/$D$268</f>
        <v>0.18053870419801019</v>
      </c>
      <c r="G269" s="377">
        <f>ROUND(G268/$D$268,3)</f>
        <v>1.2E-2</v>
      </c>
      <c r="H269" s="377">
        <f t="shared" ref="H269" si="26">H268/$D$268</f>
        <v>0.53579228342635288</v>
      </c>
      <c r="I269" s="371"/>
    </row>
    <row r="270" spans="1:9" s="250" customFormat="1" ht="18" customHeight="1">
      <c r="A270" s="264" t="s">
        <v>359</v>
      </c>
      <c r="B270" s="264"/>
      <c r="C270" s="264" t="s">
        <v>609</v>
      </c>
      <c r="D270" s="264"/>
      <c r="E270" s="264"/>
      <c r="F270" s="264"/>
      <c r="G270" s="264"/>
      <c r="H270" s="264"/>
      <c r="I270" s="264"/>
    </row>
    <row r="271" spans="1:9" s="250" customFormat="1" ht="18" hidden="1" customHeight="1">
      <c r="A271" s="264"/>
      <c r="B271" s="252" t="s">
        <v>283</v>
      </c>
      <c r="C271" s="272" t="s">
        <v>340</v>
      </c>
      <c r="D271" s="272" t="s">
        <v>341</v>
      </c>
      <c r="E271" s="272" t="s">
        <v>342</v>
      </c>
      <c r="F271" s="272" t="s">
        <v>343</v>
      </c>
      <c r="G271" s="272" t="s">
        <v>344</v>
      </c>
      <c r="H271" s="272" t="s">
        <v>608</v>
      </c>
      <c r="I271" s="273" t="s">
        <v>289</v>
      </c>
    </row>
    <row r="272" spans="1:9" s="250" customFormat="1" ht="18" hidden="1" customHeight="1">
      <c r="A272" s="264"/>
      <c r="B272" s="284" t="s">
        <v>290</v>
      </c>
      <c r="C272" s="289">
        <v>1.1000000000000001</v>
      </c>
      <c r="D272" s="289">
        <v>0.73</v>
      </c>
      <c r="E272" s="289">
        <v>1.03</v>
      </c>
      <c r="F272" s="289">
        <v>0.85</v>
      </c>
      <c r="G272" s="289">
        <v>1</v>
      </c>
      <c r="H272" s="289">
        <v>0.85</v>
      </c>
      <c r="I272" s="270">
        <f>H272</f>
        <v>0.85</v>
      </c>
    </row>
    <row r="273" spans="1:9" s="250" customFormat="1" ht="18" hidden="1" customHeight="1">
      <c r="A273" s="264"/>
      <c r="B273" s="264"/>
      <c r="C273" s="264"/>
      <c r="D273" s="264"/>
      <c r="E273" s="264"/>
    </row>
    <row r="274" spans="1:9" s="250" customFormat="1" ht="18" hidden="1" customHeight="1">
      <c r="A274" s="264"/>
      <c r="B274" s="264"/>
      <c r="C274" s="264"/>
      <c r="D274" s="264"/>
      <c r="E274" s="264"/>
    </row>
    <row r="275" spans="1:9" s="250" customFormat="1" ht="18" hidden="1" customHeight="1">
      <c r="A275" s="264"/>
      <c r="B275" s="264"/>
      <c r="C275" s="264"/>
      <c r="D275" s="264"/>
      <c r="E275" s="264"/>
    </row>
    <row r="276" spans="1:9" s="250" customFormat="1" ht="18" hidden="1" customHeight="1">
      <c r="A276" s="264"/>
      <c r="B276" s="252"/>
      <c r="C276" s="272" t="s">
        <v>354</v>
      </c>
      <c r="D276" s="273" t="s">
        <v>356</v>
      </c>
      <c r="E276" s="264"/>
    </row>
    <row r="277" spans="1:9" s="250" customFormat="1" ht="18" hidden="1" customHeight="1">
      <c r="A277" s="264"/>
      <c r="B277" s="258"/>
      <c r="C277" s="262">
        <v>0.1</v>
      </c>
      <c r="D277" s="263"/>
      <c r="E277" s="264"/>
    </row>
    <row r="278" spans="1:9" s="250" customFormat="1" ht="18" hidden="1" customHeight="1">
      <c r="A278" s="264"/>
      <c r="B278" s="264"/>
      <c r="C278" s="264" t="s">
        <v>553</v>
      </c>
      <c r="D278" s="264"/>
      <c r="E278" s="264"/>
    </row>
    <row r="279" spans="1:9" s="250" customFormat="1" ht="18" hidden="1" customHeight="1">
      <c r="A279" s="264"/>
      <c r="B279" s="252"/>
      <c r="C279" s="272" t="s">
        <v>284</v>
      </c>
      <c r="D279" s="272" t="s">
        <v>207</v>
      </c>
      <c r="E279" s="272" t="s">
        <v>335</v>
      </c>
      <c r="F279" s="253" t="s">
        <v>336</v>
      </c>
      <c r="G279" s="253" t="s">
        <v>337</v>
      </c>
      <c r="H279" s="253" t="s">
        <v>288</v>
      </c>
      <c r="I279" s="254" t="s">
        <v>289</v>
      </c>
    </row>
    <row r="280" spans="1:9" s="250" customFormat="1" ht="18" hidden="1" customHeight="1">
      <c r="A280" s="264"/>
      <c r="B280" s="282"/>
      <c r="C280" s="287">
        <v>1.68</v>
      </c>
      <c r="D280" s="287">
        <v>1</v>
      </c>
      <c r="E280" s="287">
        <v>0.78</v>
      </c>
      <c r="F280" s="267">
        <v>0.65</v>
      </c>
      <c r="G280" s="267">
        <v>0.65</v>
      </c>
      <c r="H280" s="267">
        <v>0.65</v>
      </c>
      <c r="I280" s="268">
        <f>INT((C280*C281+D280*D281+E280*E281+F280*F281+G280*G281+H280*H281)*1000)/1000</f>
        <v>0.65</v>
      </c>
    </row>
    <row r="281" spans="1:9" s="250" customFormat="1" ht="18" hidden="1" customHeight="1">
      <c r="A281" s="264"/>
      <c r="B281" s="284"/>
      <c r="C281" s="259">
        <f>'9. GIS수량입력'!L22</f>
        <v>0</v>
      </c>
      <c r="D281" s="259">
        <f>'9. GIS수량입력'!M22</f>
        <v>0</v>
      </c>
      <c r="E281" s="259">
        <f>'9. GIS수량입력'!N22</f>
        <v>0</v>
      </c>
      <c r="F281" s="259">
        <f>'9. GIS수량입력'!O22</f>
        <v>0</v>
      </c>
      <c r="G281" s="259">
        <f>'9. GIS수량입력'!P22</f>
        <v>1</v>
      </c>
      <c r="H281" s="259">
        <f>'9. GIS수량입력'!Q22</f>
        <v>0</v>
      </c>
      <c r="I281" s="260"/>
    </row>
    <row r="282" spans="1:9" s="250" customFormat="1" ht="18" hidden="1" customHeight="1">
      <c r="A282" s="264"/>
      <c r="B282" s="264"/>
      <c r="C282" s="264" t="s">
        <v>553</v>
      </c>
      <c r="D282" s="264"/>
      <c r="E282" s="264"/>
    </row>
    <row r="283" spans="1:9" s="250" customFormat="1" ht="18" hidden="1" customHeight="1">
      <c r="A283" s="264"/>
      <c r="B283" s="252"/>
      <c r="C283" s="272" t="s">
        <v>340</v>
      </c>
      <c r="D283" s="272" t="s">
        <v>341</v>
      </c>
      <c r="E283" s="272" t="s">
        <v>342</v>
      </c>
      <c r="F283" s="253" t="s">
        <v>343</v>
      </c>
      <c r="G283" s="253" t="s">
        <v>344</v>
      </c>
      <c r="H283" s="253" t="s">
        <v>360</v>
      </c>
      <c r="I283" s="254" t="s">
        <v>289</v>
      </c>
    </row>
    <row r="284" spans="1:9" s="250" customFormat="1" ht="18" hidden="1" customHeight="1">
      <c r="A284" s="264"/>
      <c r="B284" s="284"/>
      <c r="C284" s="289">
        <v>1.1000000000000001</v>
      </c>
      <c r="D284" s="289">
        <v>0.73</v>
      </c>
      <c r="E284" s="289">
        <v>1.03</v>
      </c>
      <c r="F284" s="269">
        <v>0.85</v>
      </c>
      <c r="G284" s="269">
        <v>1</v>
      </c>
      <c r="H284" s="269">
        <v>0.85</v>
      </c>
      <c r="I284" s="270">
        <f>C284</f>
        <v>1.1000000000000001</v>
      </c>
    </row>
    <row r="285" spans="1:9" s="250" customFormat="1" ht="18" hidden="1" customHeight="1">
      <c r="A285" s="264"/>
      <c r="B285" s="264"/>
      <c r="C285" s="264"/>
      <c r="D285" s="264"/>
      <c r="E285" s="264"/>
    </row>
    <row r="286" spans="1:9" s="250" customFormat="1" ht="18" hidden="1" customHeight="1">
      <c r="A286" s="264"/>
      <c r="B286" s="293"/>
      <c r="C286" s="294" t="s">
        <v>232</v>
      </c>
      <c r="D286" s="294" t="s">
        <v>275</v>
      </c>
      <c r="E286" s="271" t="s">
        <v>465</v>
      </c>
      <c r="F286" s="629" t="s">
        <v>362</v>
      </c>
      <c r="G286" s="644"/>
      <c r="H286" s="644"/>
      <c r="I286" s="645"/>
    </row>
    <row r="287" spans="1:9" s="250" customFormat="1" ht="18" hidden="1" customHeight="1">
      <c r="A287" s="264"/>
      <c r="B287" s="282"/>
      <c r="C287" s="287">
        <f>INT((1*I284*I280)/(C277*8)*10)/100</f>
        <v>0.08</v>
      </c>
      <c r="D287" s="287">
        <f>INT((1*I284*I280)/(C277*8)*10)/100</f>
        <v>0.08</v>
      </c>
      <c r="E287" s="287"/>
      <c r="F287" s="619" t="s">
        <v>479</v>
      </c>
      <c r="G287" s="620"/>
      <c r="H287" s="620"/>
      <c r="I287" s="621"/>
    </row>
    <row r="288" spans="1:9" s="250" customFormat="1" ht="18" hidden="1" customHeight="1">
      <c r="A288" s="264"/>
      <c r="B288" s="284"/>
      <c r="C288" s="289"/>
      <c r="D288" s="289"/>
      <c r="E288" s="289">
        <f>INT((1*I284*I280)/(C277*8)*100)/100</f>
        <v>0.89</v>
      </c>
      <c r="F288" s="622"/>
      <c r="G288" s="622"/>
      <c r="H288" s="622"/>
      <c r="I288" s="623"/>
    </row>
    <row r="289" spans="1:9" s="250" customFormat="1" ht="18" hidden="1" customHeight="1">
      <c r="A289" s="249"/>
      <c r="B289" s="264"/>
      <c r="C289" s="264"/>
      <c r="D289" s="264"/>
      <c r="E289" s="264"/>
    </row>
    <row r="290" spans="1:9" s="250" customFormat="1" ht="18" hidden="1" customHeight="1">
      <c r="A290" s="249"/>
      <c r="B290" s="264"/>
      <c r="C290" s="264"/>
      <c r="D290" s="264"/>
      <c r="E290" s="264"/>
    </row>
    <row r="291" spans="1:9" s="250" customFormat="1" ht="18" hidden="1" customHeight="1">
      <c r="A291" s="264"/>
      <c r="B291" s="264"/>
      <c r="C291" s="264"/>
      <c r="D291" s="264"/>
      <c r="E291" s="264"/>
    </row>
    <row r="292" spans="1:9" s="250" customFormat="1" ht="18" hidden="1" customHeight="1">
      <c r="A292" s="264"/>
      <c r="B292" s="264"/>
      <c r="C292" s="264"/>
      <c r="D292" s="264"/>
      <c r="E292" s="264"/>
      <c r="H292" s="250">
        <f>E288</f>
        <v>0.89</v>
      </c>
      <c r="I292" s="250" t="s">
        <v>273</v>
      </c>
    </row>
    <row r="293" spans="1:9" s="250" customFormat="1" ht="18" hidden="1" customHeight="1">
      <c r="A293" s="264"/>
      <c r="B293" s="264"/>
      <c r="C293" s="264"/>
      <c r="D293" s="264"/>
      <c r="E293" s="264"/>
      <c r="H293" s="250">
        <f>H292</f>
        <v>0.89</v>
      </c>
      <c r="I293" s="250" t="s">
        <v>273</v>
      </c>
    </row>
    <row r="294" spans="1:9" s="250" customFormat="1" ht="18" hidden="1" customHeight="1">
      <c r="A294" s="264"/>
      <c r="B294" s="264"/>
      <c r="C294" s="264"/>
      <c r="D294" s="264"/>
      <c r="E294" s="264"/>
    </row>
    <row r="295" spans="1:9" s="250" customFormat="1" ht="18" hidden="1" customHeight="1">
      <c r="A295" s="264"/>
      <c r="B295" s="264"/>
      <c r="C295" s="264"/>
      <c r="D295" s="264"/>
      <c r="E295" s="264"/>
      <c r="H295" s="251">
        <f>INT(B296*(1-0.1)/(278*5))</f>
        <v>0</v>
      </c>
      <c r="I295" s="250" t="s">
        <v>365</v>
      </c>
    </row>
    <row r="296" spans="1:9" s="250" customFormat="1" ht="18" hidden="1" customHeight="1">
      <c r="A296" s="279"/>
      <c r="B296" s="251"/>
      <c r="C296" s="264" t="s">
        <v>435</v>
      </c>
      <c r="D296" s="264"/>
      <c r="E296" s="264"/>
    </row>
    <row r="297" spans="1:9" s="250" customFormat="1" ht="18" hidden="1" customHeight="1">
      <c r="A297" s="264"/>
      <c r="B297" s="264"/>
      <c r="C297" s="264"/>
      <c r="D297" s="264"/>
      <c r="E297" s="264"/>
      <c r="H297" s="251">
        <f>INT(B298*0.1/365)</f>
        <v>0</v>
      </c>
      <c r="I297" s="250" t="s">
        <v>365</v>
      </c>
    </row>
    <row r="298" spans="1:9" s="250" customFormat="1" ht="18" hidden="1" customHeight="1">
      <c r="A298" s="279"/>
      <c r="B298" s="251"/>
      <c r="C298" s="264" t="s">
        <v>435</v>
      </c>
      <c r="D298" s="264"/>
      <c r="E298" s="264"/>
    </row>
    <row r="299" spans="1:9" s="250" customFormat="1" ht="18" customHeight="1">
      <c r="A299" s="279"/>
      <c r="B299" s="378" t="s">
        <v>707</v>
      </c>
      <c r="C299" s="379"/>
      <c r="D299" s="380"/>
      <c r="E299" s="380"/>
      <c r="F299" s="368"/>
      <c r="G299" s="368"/>
      <c r="H299" s="368"/>
      <c r="I299" s="368"/>
    </row>
    <row r="300" spans="1:9" s="264" customFormat="1" ht="18" customHeight="1">
      <c r="A300" s="279"/>
      <c r="B300" s="379" t="str">
        <f>"  ① 도로 = 1 × "&amp;TRUNC(E269,4)&amp;" × "&amp;G261&amp;" × "&amp;H265&amp;" ="</f>
        <v xml:space="preserve">  ① 도로 = 1 × 0.2712 × 0.65 × 0.85 =</v>
      </c>
      <c r="C300" s="379"/>
      <c r="D300" s="380"/>
      <c r="E300" s="381">
        <f>1*E269*H261*H265</f>
        <v>0.14988958990536275</v>
      </c>
      <c r="F300" s="369"/>
      <c r="G300" s="369"/>
      <c r="H300" s="369"/>
      <c r="I300" s="369"/>
    </row>
    <row r="301" spans="1:9" s="264" customFormat="1" ht="18" customHeight="1">
      <c r="A301" s="279"/>
      <c r="B301" s="379" t="str">
        <f>"  ② 상수(노출) = 1 × "&amp;TRUNC(F269,4)&amp;" × "&amp;G261&amp;" × "&amp;C265&amp;" ="</f>
        <v xml:space="preserve">  ② 상수(노출) = 1 × 0.1805 × 0.65 × 1.1 =</v>
      </c>
      <c r="C301" s="379"/>
      <c r="D301" s="380"/>
      <c r="E301" s="381">
        <f>1*F269*G261*C265</f>
        <v>0.1290851735015773</v>
      </c>
    </row>
    <row r="302" spans="1:9" s="264" customFormat="1" ht="18" customHeight="1">
      <c r="A302" s="279"/>
      <c r="B302" s="379" t="str">
        <f>"  ③ 상수(매설) = 1 × "&amp;TRUNC(G269,4)&amp;" × "&amp;E261&amp;" × "&amp;C265&amp;" ="</f>
        <v xml:space="preserve">  ③ 상수(매설) = 1 × 0.012 × 0.78 × 1.1 =</v>
      </c>
      <c r="C302" s="379"/>
      <c r="D302" s="380"/>
      <c r="E302" s="381">
        <f>1*G269*E261*C265</f>
        <v>1.0296000000000001E-2</v>
      </c>
    </row>
    <row r="303" spans="1:9" s="264" customFormat="1" ht="18" customHeight="1" thickBot="1">
      <c r="A303" s="279"/>
      <c r="B303" s="379" t="str">
        <f>"  ④ 하수 = 1 × "&amp;TRUNC(H269,4)&amp;" × "&amp;G261&amp;" × "&amp;D265&amp;" ="</f>
        <v xml:space="preserve">  ④ 하수 = 1 × 0.5357 × 0.65 × 0.73 =</v>
      </c>
      <c r="C303" s="379"/>
      <c r="D303" s="380"/>
      <c r="E303" s="381">
        <f>1*H269*G261*D265</f>
        <v>0.25423343848580443</v>
      </c>
    </row>
    <row r="304" spans="1:9" s="264" customFormat="1" ht="18" customHeight="1" thickBot="1">
      <c r="A304" s="279"/>
      <c r="B304" s="379"/>
      <c r="C304" s="379"/>
      <c r="D304" s="382" t="s">
        <v>706</v>
      </c>
      <c r="E304" s="383">
        <f>SUM(E300:E303)</f>
        <v>0.54350420189274451</v>
      </c>
    </row>
    <row r="305" spans="1:9" s="264" customFormat="1" ht="18" customHeight="1" thickBot="1">
      <c r="A305" s="379" t="s">
        <v>708</v>
      </c>
      <c r="B305" s="379"/>
      <c r="C305" s="380"/>
      <c r="D305" s="380"/>
    </row>
    <row r="306" spans="1:9" s="264" customFormat="1" ht="18" customHeight="1" thickBot="1">
      <c r="A306" s="378" t="str">
        <f>"  = "&amp;TRUNC(E304,2)&amp;" ÷ ( "&amp;C258&amp;" × 8 ) ="</f>
        <v xml:space="preserve">  = 0.54 ÷ ( 0.1 × 8 ) =</v>
      </c>
      <c r="B306" s="379"/>
      <c r="C306" s="384">
        <f>E304/(C258*8)</f>
        <v>0.67938025236593058</v>
      </c>
      <c r="D306" s="380"/>
    </row>
    <row r="307" spans="1:9" s="264" customFormat="1" ht="18" customHeight="1">
      <c r="A307" s="264" t="s">
        <v>709</v>
      </c>
    </row>
    <row r="308" spans="1:9" s="264" customFormat="1" ht="18" customHeight="1">
      <c r="B308" s="597" t="s">
        <v>283</v>
      </c>
      <c r="C308" s="598"/>
      <c r="D308" s="603" t="s">
        <v>232</v>
      </c>
      <c r="E308" s="598"/>
      <c r="F308" s="603" t="s">
        <v>275</v>
      </c>
      <c r="G308" s="598"/>
      <c r="H308" s="603" t="s">
        <v>714</v>
      </c>
      <c r="I308" s="598"/>
    </row>
    <row r="309" spans="1:9" s="264" customFormat="1" ht="18" customHeight="1">
      <c r="B309" s="599" t="s">
        <v>363</v>
      </c>
      <c r="C309" s="600"/>
      <c r="D309" s="614">
        <f>$C$306*D311</f>
        <v>6.7938025236593064E-2</v>
      </c>
      <c r="E309" s="600"/>
      <c r="F309" s="614">
        <f>$C$306*F311</f>
        <v>6.7938025236593064E-2</v>
      </c>
      <c r="G309" s="600"/>
      <c r="H309" s="614"/>
      <c r="I309" s="599"/>
    </row>
    <row r="310" spans="1:9" s="264" customFormat="1" ht="18" customHeight="1">
      <c r="B310" s="615" t="s">
        <v>710</v>
      </c>
      <c r="C310" s="616"/>
      <c r="D310" s="617"/>
      <c r="E310" s="618"/>
      <c r="F310" s="617"/>
      <c r="G310" s="618"/>
      <c r="H310" s="614">
        <f>$C$306*H311</f>
        <v>0.54350420189274451</v>
      </c>
      <c r="I310" s="600"/>
    </row>
    <row r="311" spans="1:9" s="264" customFormat="1" ht="18" customHeight="1">
      <c r="A311" s="279"/>
      <c r="B311" s="608" t="s">
        <v>711</v>
      </c>
      <c r="C311" s="609"/>
      <c r="D311" s="610">
        <v>0.1</v>
      </c>
      <c r="E311" s="611"/>
      <c r="F311" s="610">
        <v>0.1</v>
      </c>
      <c r="G311" s="611"/>
      <c r="H311" s="610">
        <v>0.8</v>
      </c>
      <c r="I311" s="612"/>
    </row>
    <row r="312" spans="1:9" s="264" customFormat="1" ht="18" customHeight="1">
      <c r="A312" s="279"/>
      <c r="B312" s="251"/>
    </row>
    <row r="313" spans="1:9" s="250" customFormat="1" ht="20.100000000000001" customHeight="1">
      <c r="A313" s="249" t="s">
        <v>724</v>
      </c>
    </row>
    <row r="314" spans="1:9" s="250" customFormat="1" ht="18" customHeight="1">
      <c r="A314" s="249" t="s">
        <v>279</v>
      </c>
      <c r="B314" s="264"/>
      <c r="C314" s="264"/>
      <c r="D314" s="264"/>
      <c r="E314" s="264"/>
      <c r="F314" s="264"/>
      <c r="G314" s="264"/>
      <c r="H314" s="264"/>
      <c r="I314" s="264"/>
    </row>
    <row r="315" spans="1:9" s="250" customFormat="1" ht="18" customHeight="1">
      <c r="A315" s="264" t="s">
        <v>607</v>
      </c>
      <c r="B315" s="264"/>
      <c r="C315" s="264"/>
      <c r="D315" s="264"/>
      <c r="E315" s="264"/>
      <c r="F315" s="264"/>
      <c r="G315" s="264"/>
      <c r="H315" s="264"/>
      <c r="I315" s="264"/>
    </row>
    <row r="316" spans="1:9" s="250" customFormat="1" ht="18" customHeight="1">
      <c r="A316" s="264" t="s">
        <v>606</v>
      </c>
      <c r="B316" s="264"/>
      <c r="C316" s="264"/>
      <c r="D316" s="264"/>
      <c r="E316" s="264"/>
      <c r="F316" s="264"/>
      <c r="G316" s="264"/>
      <c r="H316" s="264"/>
      <c r="I316" s="264"/>
    </row>
    <row r="317" spans="1:9" s="250" customFormat="1" ht="18" customHeight="1">
      <c r="A317" s="264" t="s">
        <v>353</v>
      </c>
      <c r="B317" s="264"/>
      <c r="C317" s="264"/>
      <c r="D317" s="264"/>
      <c r="E317" s="264"/>
      <c r="F317" s="264"/>
      <c r="G317" s="264"/>
      <c r="H317" s="264"/>
      <c r="I317" s="264"/>
    </row>
    <row r="318" spans="1:9" s="250" customFormat="1" ht="18" customHeight="1">
      <c r="A318" s="264"/>
      <c r="B318" s="252" t="s">
        <v>230</v>
      </c>
      <c r="C318" s="272" t="s">
        <v>354</v>
      </c>
      <c r="D318" s="273" t="s">
        <v>355</v>
      </c>
      <c r="E318" s="264"/>
      <c r="F318" s="264"/>
      <c r="G318" s="264"/>
      <c r="H318" s="264"/>
      <c r="I318" s="264"/>
    </row>
    <row r="319" spans="1:9" s="250" customFormat="1" ht="18" customHeight="1">
      <c r="A319" s="264"/>
      <c r="B319" s="258" t="s">
        <v>357</v>
      </c>
      <c r="C319" s="262">
        <v>0.14000000000000001</v>
      </c>
      <c r="D319" s="263"/>
      <c r="E319" s="264"/>
      <c r="F319" s="264"/>
      <c r="G319" s="264"/>
      <c r="H319" s="264"/>
      <c r="I319" s="264"/>
    </row>
    <row r="320" spans="1:9" s="250" customFormat="1" ht="18" customHeight="1">
      <c r="A320" s="264" t="s">
        <v>358</v>
      </c>
      <c r="B320" s="264"/>
      <c r="C320" s="264" t="s">
        <v>609</v>
      </c>
      <c r="D320" s="264"/>
      <c r="E320" s="264"/>
      <c r="F320" s="264"/>
      <c r="G320" s="264"/>
      <c r="H320" s="264"/>
      <c r="I320" s="264"/>
    </row>
    <row r="321" spans="1:9" s="250" customFormat="1" ht="18" customHeight="1">
      <c r="A321" s="264"/>
      <c r="B321" s="252" t="s">
        <v>283</v>
      </c>
      <c r="C321" s="272" t="s">
        <v>284</v>
      </c>
      <c r="D321" s="272" t="s">
        <v>207</v>
      </c>
      <c r="E321" s="272" t="s">
        <v>335</v>
      </c>
      <c r="F321" s="272" t="s">
        <v>208</v>
      </c>
      <c r="G321" s="272" t="s">
        <v>337</v>
      </c>
      <c r="H321" s="272" t="s">
        <v>209</v>
      </c>
      <c r="I321" s="272" t="s">
        <v>355</v>
      </c>
    </row>
    <row r="322" spans="1:9" s="250" customFormat="1" ht="18" customHeight="1">
      <c r="A322" s="264"/>
      <c r="B322" s="282" t="s">
        <v>290</v>
      </c>
      <c r="C322" s="287">
        <v>1.68</v>
      </c>
      <c r="D322" s="287">
        <v>1</v>
      </c>
      <c r="E322" s="287">
        <v>0.78</v>
      </c>
      <c r="F322" s="287">
        <v>0.65</v>
      </c>
      <c r="G322" s="287">
        <v>0.65</v>
      </c>
      <c r="H322" s="287">
        <v>0.65</v>
      </c>
      <c r="I322" s="288"/>
    </row>
    <row r="323" spans="1:9" s="250" customFormat="1" ht="18" customHeight="1">
      <c r="A323" s="264"/>
      <c r="B323" s="284" t="s">
        <v>338</v>
      </c>
      <c r="C323" s="259">
        <f>'9. GIS수량입력'!L83</f>
        <v>0</v>
      </c>
      <c r="D323" s="259">
        <f>'9. GIS수량입력'!M83</f>
        <v>0</v>
      </c>
      <c r="E323" s="259">
        <f>'9. GIS수량입력'!N83</f>
        <v>0</v>
      </c>
      <c r="F323" s="259">
        <f>'9. GIS수량입력'!O83</f>
        <v>0</v>
      </c>
      <c r="G323" s="259">
        <v>0</v>
      </c>
      <c r="H323" s="259">
        <f>'9. GIS수량입력'!Q83</f>
        <v>0</v>
      </c>
      <c r="I323" s="260"/>
    </row>
    <row r="324" spans="1:9" s="250" customFormat="1" ht="18" customHeight="1">
      <c r="A324" s="264" t="s">
        <v>359</v>
      </c>
      <c r="B324" s="264"/>
      <c r="C324" s="264" t="s">
        <v>609</v>
      </c>
      <c r="D324" s="264"/>
      <c r="E324" s="264"/>
      <c r="F324" s="264"/>
      <c r="G324" s="264"/>
      <c r="H324" s="264"/>
      <c r="I324" s="264"/>
    </row>
    <row r="325" spans="1:9" s="250" customFormat="1" ht="18" customHeight="1">
      <c r="A325" s="264"/>
      <c r="B325" s="252" t="s">
        <v>283</v>
      </c>
      <c r="C325" s="272" t="s">
        <v>340</v>
      </c>
      <c r="D325" s="272" t="s">
        <v>341</v>
      </c>
      <c r="E325" s="272" t="s">
        <v>342</v>
      </c>
      <c r="F325" s="272" t="s">
        <v>343</v>
      </c>
      <c r="G325" s="272" t="s">
        <v>344</v>
      </c>
      <c r="H325" s="272" t="s">
        <v>608</v>
      </c>
      <c r="I325" s="272" t="s">
        <v>355</v>
      </c>
    </row>
    <row r="326" spans="1:9" s="250" customFormat="1" ht="18" customHeight="1">
      <c r="A326" s="264"/>
      <c r="B326" s="284" t="s">
        <v>290</v>
      </c>
      <c r="C326" s="289">
        <v>1.1000000000000001</v>
      </c>
      <c r="D326" s="289">
        <v>0.73</v>
      </c>
      <c r="E326" s="289">
        <v>1.03</v>
      </c>
      <c r="F326" s="289">
        <v>0.85</v>
      </c>
      <c r="G326" s="289">
        <v>1</v>
      </c>
      <c r="H326" s="289">
        <v>0.85</v>
      </c>
      <c r="I326" s="270"/>
    </row>
    <row r="327" spans="1:9" s="250" customFormat="1" ht="18" customHeight="1">
      <c r="A327" s="264" t="s">
        <v>361</v>
      </c>
      <c r="B327" s="264"/>
      <c r="C327" s="264"/>
      <c r="D327" s="264"/>
      <c r="E327" s="264"/>
      <c r="F327" s="264"/>
      <c r="G327" s="264"/>
      <c r="H327" s="264"/>
      <c r="I327" s="264"/>
    </row>
    <row r="328" spans="1:9" s="250" customFormat="1" ht="20.100000000000001" customHeight="1">
      <c r="A328" s="264"/>
      <c r="B328" s="597" t="s">
        <v>283</v>
      </c>
      <c r="C328" s="598"/>
      <c r="D328" s="272" t="s">
        <v>226</v>
      </c>
      <c r="E328" s="272" t="s">
        <v>701</v>
      </c>
      <c r="F328" s="272" t="s">
        <v>705</v>
      </c>
      <c r="G328" s="272" t="s">
        <v>704</v>
      </c>
      <c r="H328" s="272" t="s">
        <v>702</v>
      </c>
      <c r="I328" s="272" t="s">
        <v>355</v>
      </c>
    </row>
    <row r="329" spans="1:9" s="250" customFormat="1" ht="20.100000000000001" customHeight="1">
      <c r="A329" s="264"/>
      <c r="B329" s="599" t="s">
        <v>700</v>
      </c>
      <c r="C329" s="600"/>
      <c r="D329" s="386">
        <f>SUM(E329:H329)</f>
        <v>4121</v>
      </c>
      <c r="E329" s="386">
        <f>'9. GIS수량입력'!$B$12*1000</f>
        <v>1117.9999999999998</v>
      </c>
      <c r="F329" s="386">
        <f>SUM('9. GIS수량입력'!$B$16:$B$20)*1000</f>
        <v>744</v>
      </c>
      <c r="G329" s="386">
        <f>'9. GIS수량입력'!$B$21*1000</f>
        <v>51</v>
      </c>
      <c r="H329" s="386">
        <f>'9. GIS수량입력'!$B$22*1000</f>
        <v>2208</v>
      </c>
      <c r="I329" s="373"/>
    </row>
    <row r="330" spans="1:9" s="250" customFormat="1" ht="20.100000000000001" customHeight="1">
      <c r="A330" s="264"/>
      <c r="B330" s="608" t="s">
        <v>699</v>
      </c>
      <c r="C330" s="609"/>
      <c r="D330" s="377">
        <f>ROUND(SUM(E330:H330),0)</f>
        <v>1</v>
      </c>
      <c r="E330" s="377">
        <f>E329/$D$329</f>
        <v>0.27129337539432169</v>
      </c>
      <c r="F330" s="377">
        <f>F329/D329</f>
        <v>0.18053870419801019</v>
      </c>
      <c r="G330" s="377">
        <f>ROUND(G329/D329,3)</f>
        <v>1.2E-2</v>
      </c>
      <c r="H330" s="377">
        <f>H329/D329</f>
        <v>0.53579228342635288</v>
      </c>
      <c r="I330" s="371"/>
    </row>
    <row r="331" spans="1:9" s="250" customFormat="1" ht="18" customHeight="1">
      <c r="A331" s="264" t="s">
        <v>359</v>
      </c>
      <c r="B331" s="264"/>
      <c r="C331" s="264" t="s">
        <v>609</v>
      </c>
      <c r="D331" s="264"/>
      <c r="E331" s="264"/>
      <c r="F331" s="264"/>
      <c r="G331" s="264"/>
      <c r="H331" s="264"/>
      <c r="I331" s="264"/>
    </row>
    <row r="332" spans="1:9" s="250" customFormat="1" ht="20.100000000000001" hidden="1" customHeight="1">
      <c r="A332" s="264"/>
      <c r="B332" s="252" t="s">
        <v>283</v>
      </c>
      <c r="C332" s="272" t="s">
        <v>340</v>
      </c>
      <c r="D332" s="272" t="s">
        <v>341</v>
      </c>
      <c r="E332" s="272" t="s">
        <v>342</v>
      </c>
      <c r="F332" s="272" t="s">
        <v>343</v>
      </c>
      <c r="G332" s="272" t="s">
        <v>344</v>
      </c>
      <c r="H332" s="272" t="s">
        <v>608</v>
      </c>
      <c r="I332" s="273" t="s">
        <v>289</v>
      </c>
    </row>
    <row r="333" spans="1:9" s="250" customFormat="1" ht="18" hidden="1" customHeight="1">
      <c r="A333" s="264"/>
      <c r="B333" s="284" t="s">
        <v>290</v>
      </c>
      <c r="C333" s="289">
        <v>1.1000000000000001</v>
      </c>
      <c r="D333" s="289">
        <v>0.73</v>
      </c>
      <c r="E333" s="289">
        <v>1.03</v>
      </c>
      <c r="F333" s="289">
        <v>0.85</v>
      </c>
      <c r="G333" s="289">
        <v>1</v>
      </c>
      <c r="H333" s="289">
        <v>0.85</v>
      </c>
      <c r="I333" s="270">
        <f>H333</f>
        <v>0.85</v>
      </c>
    </row>
    <row r="334" spans="1:9" s="250" customFormat="1" ht="18" hidden="1" customHeight="1">
      <c r="A334" s="264"/>
      <c r="B334" s="264"/>
      <c r="C334" s="264"/>
      <c r="D334" s="264"/>
      <c r="E334" s="264"/>
      <c r="F334" s="264"/>
      <c r="G334" s="264"/>
      <c r="H334" s="264"/>
      <c r="I334" s="264"/>
    </row>
    <row r="335" spans="1:9" s="250" customFormat="1" ht="18" hidden="1" customHeight="1">
      <c r="A335" s="264"/>
      <c r="B335" s="264"/>
      <c r="C335" s="264"/>
      <c r="D335" s="264"/>
      <c r="E335" s="264"/>
      <c r="F335" s="264"/>
      <c r="G335" s="264"/>
      <c r="H335" s="264"/>
      <c r="I335" s="264"/>
    </row>
    <row r="336" spans="1:9" s="250" customFormat="1" ht="18" hidden="1" customHeight="1">
      <c r="A336" s="264"/>
      <c r="B336" s="264"/>
      <c r="C336" s="264"/>
      <c r="D336" s="264"/>
      <c r="E336" s="264"/>
      <c r="F336" s="264"/>
      <c r="G336" s="264"/>
      <c r="H336" s="264"/>
      <c r="I336" s="264"/>
    </row>
    <row r="337" spans="1:9" s="250" customFormat="1" ht="18" hidden="1" customHeight="1">
      <c r="A337" s="264"/>
      <c r="B337" s="252"/>
      <c r="C337" s="272" t="s">
        <v>354</v>
      </c>
      <c r="D337" s="273" t="s">
        <v>355</v>
      </c>
      <c r="E337" s="264"/>
      <c r="F337" s="264"/>
      <c r="G337" s="264"/>
      <c r="H337" s="264"/>
      <c r="I337" s="264"/>
    </row>
    <row r="338" spans="1:9" s="250" customFormat="1" ht="18" hidden="1" customHeight="1">
      <c r="A338" s="264"/>
      <c r="B338" s="258"/>
      <c r="C338" s="262">
        <v>0.1</v>
      </c>
      <c r="D338" s="263"/>
      <c r="E338" s="264"/>
      <c r="F338" s="264"/>
      <c r="G338" s="264"/>
      <c r="H338" s="264"/>
      <c r="I338" s="264"/>
    </row>
    <row r="339" spans="1:9" s="250" customFormat="1" ht="18" hidden="1" customHeight="1">
      <c r="A339" s="264"/>
      <c r="B339" s="264"/>
      <c r="C339" s="264" t="s">
        <v>553</v>
      </c>
      <c r="D339" s="264"/>
      <c r="E339" s="264"/>
      <c r="F339" s="264"/>
      <c r="G339" s="264"/>
      <c r="H339" s="264"/>
      <c r="I339" s="264"/>
    </row>
    <row r="340" spans="1:9" s="250" customFormat="1" ht="18" hidden="1" customHeight="1">
      <c r="A340" s="264"/>
      <c r="B340" s="252"/>
      <c r="C340" s="272" t="s">
        <v>284</v>
      </c>
      <c r="D340" s="272" t="s">
        <v>207</v>
      </c>
      <c r="E340" s="272" t="s">
        <v>335</v>
      </c>
      <c r="F340" s="272" t="s">
        <v>208</v>
      </c>
      <c r="G340" s="272" t="s">
        <v>337</v>
      </c>
      <c r="H340" s="272" t="s">
        <v>209</v>
      </c>
      <c r="I340" s="273" t="s">
        <v>289</v>
      </c>
    </row>
    <row r="341" spans="1:9" s="250" customFormat="1" ht="18" hidden="1" customHeight="1">
      <c r="A341" s="264"/>
      <c r="B341" s="282"/>
      <c r="C341" s="287">
        <v>1.68</v>
      </c>
      <c r="D341" s="287">
        <v>1</v>
      </c>
      <c r="E341" s="287">
        <v>0.78</v>
      </c>
      <c r="F341" s="287">
        <v>0.65</v>
      </c>
      <c r="G341" s="287">
        <v>0.65</v>
      </c>
      <c r="H341" s="287">
        <v>0.65</v>
      </c>
      <c r="I341" s="288">
        <f>INT((C341*C342+D341*D342+E341*E342+F341*F342+G341*G342+H341*H342)*1000)/1000</f>
        <v>0</v>
      </c>
    </row>
    <row r="342" spans="1:9" s="250" customFormat="1" ht="18" hidden="1" customHeight="1">
      <c r="A342" s="264"/>
      <c r="B342" s="284"/>
      <c r="C342" s="259">
        <f>'9. GIS수량입력'!L83</f>
        <v>0</v>
      </c>
      <c r="D342" s="259">
        <f>'9. GIS수량입력'!M83</f>
        <v>0</v>
      </c>
      <c r="E342" s="259">
        <f>'9. GIS수량입력'!N83</f>
        <v>0</v>
      </c>
      <c r="F342" s="259">
        <f>'9. GIS수량입력'!O83</f>
        <v>0</v>
      </c>
      <c r="G342" s="259">
        <f>'9. GIS수량입력'!P83</f>
        <v>0</v>
      </c>
      <c r="H342" s="259">
        <f>'9. GIS수량입력'!Q83</f>
        <v>0</v>
      </c>
      <c r="I342" s="260"/>
    </row>
    <row r="343" spans="1:9" s="250" customFormat="1" ht="18" hidden="1" customHeight="1">
      <c r="A343" s="264"/>
      <c r="B343" s="264"/>
      <c r="C343" s="264" t="s">
        <v>553</v>
      </c>
      <c r="D343" s="264"/>
      <c r="E343" s="264"/>
      <c r="F343" s="264"/>
      <c r="G343" s="264"/>
      <c r="H343" s="264"/>
      <c r="I343" s="264"/>
    </row>
    <row r="344" spans="1:9" s="250" customFormat="1" ht="18" hidden="1" customHeight="1">
      <c r="A344" s="264"/>
      <c r="B344" s="252"/>
      <c r="C344" s="272" t="s">
        <v>340</v>
      </c>
      <c r="D344" s="272" t="s">
        <v>341</v>
      </c>
      <c r="E344" s="272" t="s">
        <v>342</v>
      </c>
      <c r="F344" s="272" t="s">
        <v>343</v>
      </c>
      <c r="G344" s="272" t="s">
        <v>344</v>
      </c>
      <c r="H344" s="272" t="s">
        <v>360</v>
      </c>
      <c r="I344" s="273" t="s">
        <v>289</v>
      </c>
    </row>
    <row r="345" spans="1:9" s="250" customFormat="1" ht="18" hidden="1" customHeight="1">
      <c r="A345" s="264"/>
      <c r="B345" s="284"/>
      <c r="C345" s="289">
        <v>1.1000000000000001</v>
      </c>
      <c r="D345" s="289">
        <v>0.73</v>
      </c>
      <c r="E345" s="289">
        <v>1.03</v>
      </c>
      <c r="F345" s="289">
        <v>0.85</v>
      </c>
      <c r="G345" s="289">
        <v>1</v>
      </c>
      <c r="H345" s="289">
        <v>0.85</v>
      </c>
      <c r="I345" s="270">
        <f>C345</f>
        <v>1.1000000000000001</v>
      </c>
    </row>
    <row r="346" spans="1:9" s="250" customFormat="1" ht="18" hidden="1" customHeight="1">
      <c r="A346" s="264"/>
      <c r="B346" s="264"/>
      <c r="C346" s="264"/>
      <c r="D346" s="264"/>
      <c r="E346" s="264"/>
      <c r="F346" s="264"/>
      <c r="G346" s="264"/>
      <c r="H346" s="264"/>
      <c r="I346" s="264"/>
    </row>
    <row r="347" spans="1:9" s="250" customFormat="1" ht="20.100000000000001" hidden="1" customHeight="1">
      <c r="A347" s="264"/>
      <c r="B347" s="293"/>
      <c r="C347" s="294" t="s">
        <v>232</v>
      </c>
      <c r="D347" s="294" t="s">
        <v>275</v>
      </c>
      <c r="E347" s="271" t="s">
        <v>406</v>
      </c>
      <c r="F347" s="629" t="s">
        <v>362</v>
      </c>
      <c r="G347" s="644"/>
      <c r="H347" s="644"/>
      <c r="I347" s="645"/>
    </row>
    <row r="348" spans="1:9" s="250" customFormat="1" ht="20.100000000000001" hidden="1" customHeight="1">
      <c r="A348" s="264"/>
      <c r="B348" s="282"/>
      <c r="C348" s="287">
        <f>INT((1*I345*I341)/(C338*8)*10)/100</f>
        <v>0</v>
      </c>
      <c r="D348" s="287">
        <f>INT((1*I345*I341)/(C338*8)*10)/100</f>
        <v>0</v>
      </c>
      <c r="E348" s="287"/>
      <c r="F348" s="619" t="s">
        <v>479</v>
      </c>
      <c r="G348" s="620"/>
      <c r="H348" s="620"/>
      <c r="I348" s="621"/>
    </row>
    <row r="349" spans="1:9" s="250" customFormat="1" ht="20.100000000000001" hidden="1" customHeight="1">
      <c r="A349" s="264"/>
      <c r="B349" s="284"/>
      <c r="C349" s="289"/>
      <c r="D349" s="289"/>
      <c r="E349" s="289">
        <f>INT((1*I345*I341)/(C338*8)*100)/100</f>
        <v>0</v>
      </c>
      <c r="F349" s="622"/>
      <c r="G349" s="622"/>
      <c r="H349" s="622"/>
      <c r="I349" s="623"/>
    </row>
    <row r="350" spans="1:9" s="250" customFormat="1" ht="18" hidden="1" customHeight="1">
      <c r="A350" s="249"/>
      <c r="B350" s="264"/>
      <c r="C350" s="264"/>
      <c r="D350" s="264"/>
      <c r="E350" s="264"/>
      <c r="F350" s="264"/>
      <c r="G350" s="264"/>
      <c r="H350" s="264"/>
      <c r="I350" s="264"/>
    </row>
    <row r="351" spans="1:9" s="250" customFormat="1" ht="18" hidden="1" customHeight="1">
      <c r="A351" s="249"/>
      <c r="B351" s="264"/>
      <c r="C351" s="264"/>
      <c r="D351" s="264"/>
      <c r="E351" s="264"/>
      <c r="F351" s="264"/>
      <c r="G351" s="264"/>
      <c r="H351" s="264"/>
      <c r="I351" s="264"/>
    </row>
    <row r="352" spans="1:9" s="250" customFormat="1" ht="18" hidden="1" customHeight="1">
      <c r="A352" s="264"/>
      <c r="B352" s="264"/>
      <c r="C352" s="264"/>
      <c r="D352" s="264"/>
      <c r="E352" s="264"/>
      <c r="F352" s="264"/>
      <c r="G352" s="264"/>
      <c r="H352" s="264"/>
      <c r="I352" s="264"/>
    </row>
    <row r="353" spans="1:9" s="250" customFormat="1" ht="18" hidden="1" customHeight="1">
      <c r="A353" s="264"/>
      <c r="B353" s="264"/>
      <c r="C353" s="264"/>
      <c r="D353" s="264"/>
      <c r="E353" s="264"/>
      <c r="F353" s="264"/>
      <c r="G353" s="264"/>
      <c r="H353" s="264">
        <f>E349</f>
        <v>0</v>
      </c>
      <c r="I353" s="264" t="s">
        <v>256</v>
      </c>
    </row>
    <row r="354" spans="1:9" s="250" customFormat="1" ht="18" hidden="1" customHeight="1">
      <c r="A354" s="264"/>
      <c r="B354" s="264"/>
      <c r="C354" s="264"/>
      <c r="D354" s="264"/>
      <c r="E354" s="264"/>
      <c r="F354" s="264"/>
      <c r="G354" s="264"/>
      <c r="H354" s="264">
        <f>H353</f>
        <v>0</v>
      </c>
      <c r="I354" s="264" t="s">
        <v>256</v>
      </c>
    </row>
    <row r="355" spans="1:9" s="250" customFormat="1" ht="18" hidden="1" customHeight="1">
      <c r="A355" s="264"/>
      <c r="B355" s="264"/>
      <c r="C355" s="264"/>
      <c r="D355" s="264"/>
      <c r="E355" s="264"/>
      <c r="F355" s="264"/>
      <c r="G355" s="264"/>
      <c r="H355" s="264"/>
      <c r="I355" s="264"/>
    </row>
    <row r="356" spans="1:9" s="250" customFormat="1" ht="18" hidden="1" customHeight="1">
      <c r="A356" s="264"/>
      <c r="B356" s="264"/>
      <c r="C356" s="264"/>
      <c r="D356" s="264"/>
      <c r="E356" s="264"/>
      <c r="F356" s="264"/>
      <c r="G356" s="264"/>
      <c r="H356" s="251">
        <f>INT(B357*(1-0.1)/(278*5))</f>
        <v>0</v>
      </c>
      <c r="I356" s="264" t="s">
        <v>365</v>
      </c>
    </row>
    <row r="357" spans="1:9" s="250" customFormat="1" ht="18" hidden="1" customHeight="1">
      <c r="A357" s="279"/>
      <c r="B357" s="251"/>
      <c r="C357" s="264" t="s">
        <v>435</v>
      </c>
      <c r="D357" s="264"/>
      <c r="E357" s="264"/>
      <c r="F357" s="264"/>
      <c r="G357" s="264"/>
      <c r="H357" s="264"/>
      <c r="I357" s="264"/>
    </row>
    <row r="358" spans="1:9" s="250" customFormat="1" ht="18" hidden="1" customHeight="1">
      <c r="A358" s="264"/>
      <c r="B358" s="264"/>
      <c r="C358" s="264"/>
      <c r="D358" s="264"/>
      <c r="E358" s="264"/>
      <c r="F358" s="264"/>
      <c r="G358" s="264"/>
      <c r="H358" s="251">
        <f>INT(B359*0.1/365)</f>
        <v>0</v>
      </c>
      <c r="I358" s="264" t="s">
        <v>365</v>
      </c>
    </row>
    <row r="359" spans="1:9" s="250" customFormat="1" ht="20.100000000000001" hidden="1" customHeight="1">
      <c r="A359" s="279"/>
      <c r="B359" s="251"/>
      <c r="C359" s="264" t="s">
        <v>435</v>
      </c>
      <c r="D359" s="264"/>
      <c r="E359" s="264"/>
      <c r="F359" s="264"/>
      <c r="G359" s="264"/>
      <c r="H359" s="264"/>
      <c r="I359" s="264"/>
    </row>
    <row r="360" spans="1:9" s="250" customFormat="1" ht="20.100000000000001" hidden="1" customHeight="1">
      <c r="A360" s="279"/>
      <c r="B360" s="378" t="s">
        <v>707</v>
      </c>
      <c r="C360" s="379"/>
      <c r="D360" s="380"/>
      <c r="E360" s="380"/>
      <c r="F360" s="368"/>
      <c r="G360" s="368"/>
      <c r="H360" s="368"/>
      <c r="I360" s="368"/>
    </row>
    <row r="361" spans="1:9" s="264" customFormat="1" ht="20.100000000000001" customHeight="1">
      <c r="A361" s="279"/>
      <c r="B361" s="379" t="str">
        <f>"  ① 도로 = 1 × "&amp;TRUNC(E330,4)&amp;" × "&amp;G322&amp;" × "&amp;H326&amp;" ="</f>
        <v xml:space="preserve">  ① 도로 = 1 × 0.2712 × 0.65 × 0.85 =</v>
      </c>
      <c r="C361" s="379"/>
      <c r="D361" s="380"/>
      <c r="E361" s="381">
        <f>1*E330*H322*H326</f>
        <v>0.14988958990536275</v>
      </c>
      <c r="F361" s="369"/>
      <c r="G361" s="369"/>
      <c r="H361" s="369"/>
      <c r="I361" s="369"/>
    </row>
    <row r="362" spans="1:9" s="264" customFormat="1" ht="20.100000000000001" customHeight="1">
      <c r="A362" s="279"/>
      <c r="B362" s="379" t="str">
        <f>"  ② 상수(노출) = 1 × "&amp;TRUNC(F330,4)&amp;" × "&amp;G322&amp;" × "&amp;C326&amp;" ="</f>
        <v xml:space="preserve">  ② 상수(노출) = 1 × 0.1805 × 0.65 × 1.1 =</v>
      </c>
      <c r="C362" s="379"/>
      <c r="D362" s="380"/>
      <c r="E362" s="381">
        <f>1*F330*G322*C326</f>
        <v>0.1290851735015773</v>
      </c>
    </row>
    <row r="363" spans="1:9" s="264" customFormat="1" ht="20.100000000000001" customHeight="1">
      <c r="A363" s="279"/>
      <c r="B363" s="379" t="str">
        <f>"  ③ 상수(매설) = 1 × "&amp;TRUNC(G330,4)&amp;" × "&amp;E322&amp;" × "&amp;C326&amp;" ="</f>
        <v xml:space="preserve">  ③ 상수(매설) = 1 × 0.012 × 0.78 × 1.1 =</v>
      </c>
      <c r="C363" s="379"/>
      <c r="D363" s="380"/>
      <c r="E363" s="381">
        <f>1*G330*E322*C326</f>
        <v>1.0296000000000001E-2</v>
      </c>
    </row>
    <row r="364" spans="1:9" s="264" customFormat="1" ht="20.100000000000001" customHeight="1" thickBot="1">
      <c r="A364" s="279"/>
      <c r="B364" s="379" t="str">
        <f>"  ④ 하수 = 1 × "&amp;TRUNC(H330,4)&amp;" × "&amp;G322&amp;" × "&amp;D326&amp;" ="</f>
        <v xml:space="preserve">  ④ 하수 = 1 × 0.5357 × 0.65 × 0.73 =</v>
      </c>
      <c r="C364" s="379"/>
      <c r="D364" s="380"/>
      <c r="E364" s="381">
        <f>1*H330*G322*D326</f>
        <v>0.25423343848580443</v>
      </c>
    </row>
    <row r="365" spans="1:9" s="264" customFormat="1" ht="20.100000000000001" customHeight="1" thickBot="1">
      <c r="A365" s="279"/>
      <c r="B365" s="379"/>
      <c r="C365" s="379"/>
      <c r="D365" s="382" t="s">
        <v>706</v>
      </c>
      <c r="E365" s="383">
        <f>SUM(E361:E364)</f>
        <v>0.54350420189274451</v>
      </c>
    </row>
    <row r="366" spans="1:9" s="264" customFormat="1" ht="20.100000000000001" customHeight="1" thickBot="1">
      <c r="A366" s="379" t="s">
        <v>708</v>
      </c>
      <c r="B366" s="379"/>
      <c r="C366" s="380"/>
      <c r="D366" s="380"/>
    </row>
    <row r="367" spans="1:9" s="264" customFormat="1" ht="20.100000000000001" customHeight="1" thickBot="1">
      <c r="A367" s="378" t="str">
        <f>"  = "&amp;TRUNC(E365,2)&amp;" ÷ ( "&amp;C319&amp;" × 8 ) ="</f>
        <v xml:space="preserve">  = 0.54 ÷ ( 0.14 × 8 ) =</v>
      </c>
      <c r="B367" s="379"/>
      <c r="C367" s="384">
        <f>E365/(C319*8)</f>
        <v>0.48527160883280757</v>
      </c>
      <c r="D367" s="380"/>
    </row>
    <row r="368" spans="1:9" s="264" customFormat="1" ht="20.100000000000001" customHeight="1">
      <c r="A368" s="264" t="s">
        <v>709</v>
      </c>
    </row>
    <row r="369" spans="1:9" s="264" customFormat="1" ht="20.100000000000001" customHeight="1">
      <c r="B369" s="597" t="s">
        <v>283</v>
      </c>
      <c r="C369" s="598"/>
      <c r="D369" s="603" t="s">
        <v>232</v>
      </c>
      <c r="E369" s="598"/>
      <c r="F369" s="603" t="s">
        <v>275</v>
      </c>
      <c r="G369" s="598"/>
      <c r="H369" s="603" t="s">
        <v>714</v>
      </c>
      <c r="I369" s="598"/>
    </row>
    <row r="370" spans="1:9" s="264" customFormat="1" ht="20.100000000000001" customHeight="1">
      <c r="B370" s="599" t="s">
        <v>363</v>
      </c>
      <c r="C370" s="600"/>
      <c r="D370" s="614">
        <f>$C$367*D372</f>
        <v>4.8527160883280761E-2</v>
      </c>
      <c r="E370" s="600"/>
      <c r="F370" s="614">
        <f>$C$367*F372</f>
        <v>0.29116296529968455</v>
      </c>
      <c r="G370" s="600"/>
      <c r="H370" s="614"/>
      <c r="I370" s="599"/>
    </row>
    <row r="371" spans="1:9" s="264" customFormat="1" ht="20.100000000000001" customHeight="1">
      <c r="B371" s="615" t="s">
        <v>710</v>
      </c>
      <c r="C371" s="616"/>
      <c r="D371" s="617"/>
      <c r="E371" s="618"/>
      <c r="F371" s="617"/>
      <c r="G371" s="618"/>
      <c r="H371" s="614">
        <f>$C$367*H372</f>
        <v>0.14558148264984228</v>
      </c>
      <c r="I371" s="600"/>
    </row>
    <row r="372" spans="1:9" s="264" customFormat="1" ht="20.100000000000001" customHeight="1">
      <c r="A372" s="279"/>
      <c r="B372" s="608" t="s">
        <v>711</v>
      </c>
      <c r="C372" s="609"/>
      <c r="D372" s="610">
        <v>0.1</v>
      </c>
      <c r="E372" s="611"/>
      <c r="F372" s="610">
        <v>0.6</v>
      </c>
      <c r="G372" s="611"/>
      <c r="H372" s="610">
        <v>0.3</v>
      </c>
      <c r="I372" s="612"/>
    </row>
    <row r="373" spans="1:9" s="264" customFormat="1" ht="20.100000000000001" customHeight="1">
      <c r="A373" s="279"/>
    </row>
    <row r="374" spans="1:9" s="250" customFormat="1" ht="20.100000000000001" customHeight="1">
      <c r="A374" s="414" t="s">
        <v>725</v>
      </c>
      <c r="B374" s="415"/>
    </row>
    <row r="375" spans="1:9" s="264" customFormat="1" ht="20.100000000000001" customHeight="1">
      <c r="A375" s="249" t="s">
        <v>726</v>
      </c>
    </row>
    <row r="376" spans="1:9" s="250" customFormat="1" ht="20.100000000000001" customHeight="1">
      <c r="A376" s="249" t="s">
        <v>279</v>
      </c>
    </row>
    <row r="377" spans="1:9" s="250" customFormat="1" ht="20.100000000000001" customHeight="1">
      <c r="A377" s="250" t="s">
        <v>739</v>
      </c>
    </row>
    <row r="378" spans="1:9" s="250" customFormat="1" ht="20.100000000000001" customHeight="1">
      <c r="A378" s="250" t="s">
        <v>606</v>
      </c>
    </row>
    <row r="379" spans="1:9" s="250" customFormat="1" ht="20.100000000000001" customHeight="1">
      <c r="A379" s="250" t="s">
        <v>353</v>
      </c>
    </row>
    <row r="380" spans="1:9" s="250" customFormat="1" ht="30.75" customHeight="1">
      <c r="B380" s="252" t="s">
        <v>283</v>
      </c>
      <c r="C380" s="603" t="s">
        <v>234</v>
      </c>
      <c r="D380" s="598"/>
      <c r="E380" s="603" t="s">
        <v>235</v>
      </c>
      <c r="F380" s="598"/>
      <c r="G380" s="613" t="s">
        <v>755</v>
      </c>
      <c r="H380" s="598"/>
      <c r="I380" s="273" t="s">
        <v>703</v>
      </c>
    </row>
    <row r="381" spans="1:9" s="250" customFormat="1" ht="20.100000000000001" customHeight="1">
      <c r="B381" s="282" t="s">
        <v>727</v>
      </c>
      <c r="C381" s="606">
        <v>4</v>
      </c>
      <c r="D381" s="607"/>
      <c r="E381" s="606">
        <v>3</v>
      </c>
      <c r="F381" s="607"/>
      <c r="G381" s="606">
        <v>3</v>
      </c>
      <c r="H381" s="607"/>
      <c r="I381" s="288"/>
    </row>
    <row r="382" spans="1:9" s="250" customFormat="1" ht="20.100000000000001" customHeight="1">
      <c r="B382" s="284" t="s">
        <v>728</v>
      </c>
      <c r="C382" s="604">
        <v>3</v>
      </c>
      <c r="D382" s="605"/>
      <c r="E382" s="604">
        <v>2</v>
      </c>
      <c r="F382" s="605"/>
      <c r="G382" s="604">
        <v>2</v>
      </c>
      <c r="H382" s="605"/>
      <c r="I382" s="260"/>
    </row>
    <row r="383" spans="1:9" s="264" customFormat="1" ht="20.100000000000001" customHeight="1">
      <c r="A383" s="264" t="s">
        <v>753</v>
      </c>
    </row>
    <row r="384" spans="1:9" s="264" customFormat="1" ht="20.100000000000001" customHeight="1">
      <c r="B384" s="252" t="s">
        <v>729</v>
      </c>
      <c r="C384" s="603" t="s">
        <v>731</v>
      </c>
      <c r="D384" s="598"/>
      <c r="E384" s="603" t="s">
        <v>732</v>
      </c>
      <c r="F384" s="598"/>
      <c r="G384" s="603" t="s">
        <v>733</v>
      </c>
      <c r="H384" s="598"/>
      <c r="I384" s="273" t="s">
        <v>355</v>
      </c>
    </row>
    <row r="385" spans="1:9" s="264" customFormat="1" ht="20.100000000000001" customHeight="1">
      <c r="B385" s="258" t="s">
        <v>730</v>
      </c>
      <c r="C385" s="604">
        <v>0.6</v>
      </c>
      <c r="D385" s="605"/>
      <c r="E385" s="604">
        <v>0.75</v>
      </c>
      <c r="F385" s="605"/>
      <c r="G385" s="604">
        <v>1</v>
      </c>
      <c r="H385" s="605"/>
      <c r="I385" s="270"/>
    </row>
    <row r="386" spans="1:9" s="264" customFormat="1" ht="20.100000000000001" customHeight="1">
      <c r="A386" s="264" t="s">
        <v>358</v>
      </c>
      <c r="B386" s="372"/>
      <c r="C386" s="389"/>
      <c r="D386" s="390"/>
      <c r="E386" s="389"/>
      <c r="F386" s="390"/>
      <c r="G386" s="389"/>
      <c r="H386" s="390"/>
      <c r="I386" s="391"/>
    </row>
    <row r="387" spans="1:9" s="250" customFormat="1" ht="20.100000000000001" customHeight="1">
      <c r="B387" s="597" t="s">
        <v>283</v>
      </c>
      <c r="C387" s="598"/>
      <c r="D387" s="272" t="s">
        <v>207</v>
      </c>
      <c r="E387" s="272" t="s">
        <v>335</v>
      </c>
      <c r="F387" s="272" t="s">
        <v>208</v>
      </c>
      <c r="G387" s="272" t="s">
        <v>337</v>
      </c>
      <c r="H387" s="272" t="s">
        <v>209</v>
      </c>
      <c r="I387" s="273" t="s">
        <v>737</v>
      </c>
    </row>
    <row r="388" spans="1:9" s="250" customFormat="1" ht="20.100000000000001" customHeight="1">
      <c r="B388" s="599" t="s">
        <v>735</v>
      </c>
      <c r="C388" s="600"/>
      <c r="D388" s="287">
        <v>1.84</v>
      </c>
      <c r="E388" s="287">
        <v>1.4</v>
      </c>
      <c r="F388" s="287">
        <v>1</v>
      </c>
      <c r="G388" s="287">
        <v>0.67</v>
      </c>
      <c r="H388" s="287">
        <v>0.34</v>
      </c>
      <c r="I388" s="288"/>
    </row>
    <row r="389" spans="1:9" s="250" customFormat="1" ht="20.100000000000001" customHeight="1">
      <c r="B389" s="608" t="s">
        <v>736</v>
      </c>
      <c r="C389" s="609"/>
      <c r="D389" s="289">
        <v>1.7</v>
      </c>
      <c r="E389" s="289">
        <v>1.4</v>
      </c>
      <c r="F389" s="289">
        <v>1</v>
      </c>
      <c r="G389" s="289">
        <v>0.9</v>
      </c>
      <c r="H389" s="289">
        <v>0.85</v>
      </c>
      <c r="I389" s="260"/>
    </row>
    <row r="390" spans="1:9" s="250" customFormat="1" ht="20.100000000000001" customHeight="1">
      <c r="A390" s="264" t="s">
        <v>709</v>
      </c>
      <c r="B390" s="264"/>
      <c r="C390" s="264"/>
      <c r="D390" s="264"/>
      <c r="E390" s="264"/>
      <c r="F390" s="264"/>
      <c r="G390" s="264"/>
      <c r="H390" s="264"/>
      <c r="I390" s="264"/>
    </row>
    <row r="391" spans="1:9" s="250" customFormat="1" ht="24" customHeight="1">
      <c r="A391" s="264"/>
      <c r="B391" s="252" t="s">
        <v>283</v>
      </c>
      <c r="C391" s="603" t="s">
        <v>234</v>
      </c>
      <c r="D391" s="598"/>
      <c r="E391" s="603" t="s">
        <v>235</v>
      </c>
      <c r="F391" s="598"/>
      <c r="G391" s="613" t="s">
        <v>755</v>
      </c>
      <c r="H391" s="598"/>
      <c r="I391" s="273" t="s">
        <v>703</v>
      </c>
    </row>
    <row r="392" spans="1:9" s="250" customFormat="1" ht="20.100000000000001" customHeight="1">
      <c r="A392" s="264"/>
      <c r="B392" s="282" t="s">
        <v>727</v>
      </c>
      <c r="C392" s="606">
        <v>2.4</v>
      </c>
      <c r="D392" s="607"/>
      <c r="E392" s="606">
        <v>1.8</v>
      </c>
      <c r="F392" s="607"/>
      <c r="G392" s="606">
        <v>1.8</v>
      </c>
      <c r="H392" s="607"/>
      <c r="I392" s="288"/>
    </row>
    <row r="393" spans="1:9" s="250" customFormat="1" ht="20.100000000000001" customHeight="1">
      <c r="A393" s="264"/>
      <c r="B393" s="284" t="s">
        <v>728</v>
      </c>
      <c r="C393" s="604">
        <v>0</v>
      </c>
      <c r="D393" s="605"/>
      <c r="E393" s="604">
        <v>0</v>
      </c>
      <c r="F393" s="605"/>
      <c r="G393" s="604">
        <v>0</v>
      </c>
      <c r="H393" s="605"/>
      <c r="I393" s="260"/>
    </row>
    <row r="394" spans="1:9" s="250" customFormat="1" ht="20.100000000000001" customHeight="1">
      <c r="A394" s="279"/>
    </row>
    <row r="395" spans="1:9" s="250" customFormat="1" ht="18" customHeight="1">
      <c r="A395" s="249" t="s">
        <v>738</v>
      </c>
    </row>
    <row r="396" spans="1:9" s="250" customFormat="1" ht="18" customHeight="1">
      <c r="A396" s="249" t="s">
        <v>279</v>
      </c>
    </row>
    <row r="397" spans="1:9" s="250" customFormat="1" ht="18" customHeight="1">
      <c r="A397" s="250" t="s">
        <v>740</v>
      </c>
    </row>
    <row r="398" spans="1:9" s="250" customFormat="1" ht="18" customHeight="1">
      <c r="A398" s="250" t="s">
        <v>606</v>
      </c>
    </row>
    <row r="399" spans="1:9" s="250" customFormat="1" ht="18" customHeight="1"/>
    <row r="400" spans="1:9" s="250" customFormat="1" ht="24">
      <c r="B400" s="252" t="s">
        <v>230</v>
      </c>
      <c r="C400" s="272" t="s">
        <v>741</v>
      </c>
      <c r="D400" s="272" t="s">
        <v>232</v>
      </c>
      <c r="E400" s="272" t="s">
        <v>235</v>
      </c>
      <c r="F400" s="272" t="s">
        <v>275</v>
      </c>
      <c r="G400" s="404" t="s">
        <v>755</v>
      </c>
      <c r="H400" s="273" t="s">
        <v>226</v>
      </c>
      <c r="I400" s="273" t="s">
        <v>355</v>
      </c>
    </row>
    <row r="401" spans="1:9" s="250" customFormat="1" ht="18" customHeight="1">
      <c r="B401" s="258" t="s">
        <v>366</v>
      </c>
      <c r="C401" s="400">
        <v>0.03</v>
      </c>
      <c r="D401" s="400">
        <v>0.15</v>
      </c>
      <c r="E401" s="400">
        <v>0.27</v>
      </c>
      <c r="F401" s="400">
        <v>0.05</v>
      </c>
      <c r="G401" s="401">
        <v>0.5</v>
      </c>
      <c r="H401" s="399">
        <f>SUM(C401:G401)</f>
        <v>1</v>
      </c>
      <c r="I401" s="270"/>
    </row>
    <row r="402" spans="1:9" s="250" customFormat="1" ht="18" customHeight="1">
      <c r="A402" s="264" t="s">
        <v>353</v>
      </c>
      <c r="B402" s="264"/>
      <c r="C402" s="264"/>
      <c r="D402" s="264"/>
      <c r="E402" s="264"/>
      <c r="F402" s="264"/>
      <c r="G402" s="264"/>
      <c r="H402" s="264"/>
      <c r="I402" s="264"/>
    </row>
    <row r="403" spans="1:9" s="250" customFormat="1" ht="18" customHeight="1">
      <c r="A403" s="264"/>
      <c r="B403" s="252" t="s">
        <v>729</v>
      </c>
      <c r="C403" s="392" t="s">
        <v>743</v>
      </c>
      <c r="D403" s="392" t="s">
        <v>731</v>
      </c>
      <c r="E403" s="272" t="s">
        <v>732</v>
      </c>
      <c r="F403" s="272" t="s">
        <v>733</v>
      </c>
      <c r="G403" s="272" t="s">
        <v>744</v>
      </c>
      <c r="H403" s="272" t="s">
        <v>734</v>
      </c>
      <c r="I403" s="273" t="s">
        <v>355</v>
      </c>
    </row>
    <row r="404" spans="1:9" s="250" customFormat="1" ht="18" customHeight="1">
      <c r="A404" s="264"/>
      <c r="B404" s="258" t="s">
        <v>754</v>
      </c>
      <c r="C404" s="393">
        <v>4.7999999999999996E-3</v>
      </c>
      <c r="D404" s="393">
        <v>6.4999999999999997E-3</v>
      </c>
      <c r="E404" s="393">
        <v>3.6499999999999998E-2</v>
      </c>
      <c r="F404" s="393">
        <v>7.5999999999999998E-2</v>
      </c>
      <c r="G404" s="393">
        <v>0.755</v>
      </c>
      <c r="H404" s="393">
        <f>D404</f>
        <v>6.4999999999999997E-3</v>
      </c>
      <c r="I404" s="270"/>
    </row>
    <row r="405" spans="1:9" s="250" customFormat="1" ht="18" customHeight="1">
      <c r="A405" s="264" t="s">
        <v>358</v>
      </c>
      <c r="B405" s="372"/>
      <c r="C405" s="389"/>
      <c r="D405" s="390"/>
      <c r="E405" s="389"/>
      <c r="F405" s="390"/>
      <c r="G405" s="389"/>
      <c r="H405" s="390"/>
      <c r="I405" s="391"/>
    </row>
    <row r="406" spans="1:9" s="250" customFormat="1" ht="18" customHeight="1">
      <c r="A406" s="264"/>
      <c r="B406" s="597" t="s">
        <v>283</v>
      </c>
      <c r="C406" s="598"/>
      <c r="D406" s="272" t="s">
        <v>207</v>
      </c>
      <c r="E406" s="272" t="s">
        <v>335</v>
      </c>
      <c r="F406" s="272" t="s">
        <v>208</v>
      </c>
      <c r="G406" s="272" t="s">
        <v>337</v>
      </c>
      <c r="H406" s="272" t="s">
        <v>209</v>
      </c>
      <c r="I406" s="273" t="s">
        <v>750</v>
      </c>
    </row>
    <row r="407" spans="1:9" s="250" customFormat="1" ht="18" customHeight="1">
      <c r="A407" s="264"/>
      <c r="B407" s="599" t="s">
        <v>745</v>
      </c>
      <c r="C407" s="600"/>
      <c r="D407" s="287">
        <v>0.5</v>
      </c>
      <c r="E407" s="287">
        <v>0.61</v>
      </c>
      <c r="F407" s="287">
        <v>0.78</v>
      </c>
      <c r="G407" s="287">
        <v>0.92</v>
      </c>
      <c r="H407" s="287">
        <v>1</v>
      </c>
      <c r="I407" s="288">
        <f>G407</f>
        <v>0.92</v>
      </c>
    </row>
    <row r="408" spans="1:9" s="250" customFormat="1" ht="24" customHeight="1">
      <c r="A408" s="264"/>
      <c r="B408" s="608" t="s">
        <v>746</v>
      </c>
      <c r="C408" s="609"/>
      <c r="D408" s="394">
        <v>0.5</v>
      </c>
      <c r="E408" s="394">
        <v>0.7</v>
      </c>
      <c r="F408" s="394">
        <v>1</v>
      </c>
      <c r="G408" s="289">
        <v>1.08</v>
      </c>
      <c r="H408" s="394">
        <v>1.1000000000000001</v>
      </c>
      <c r="I408" s="260"/>
    </row>
    <row r="409" spans="1:9" s="250" customFormat="1" ht="12">
      <c r="A409" s="264" t="s">
        <v>747</v>
      </c>
      <c r="B409" s="264"/>
      <c r="C409" s="264"/>
      <c r="D409" s="264"/>
      <c r="E409" s="264"/>
      <c r="F409" s="264"/>
      <c r="G409" s="264"/>
      <c r="H409" s="264"/>
      <c r="I409" s="264"/>
    </row>
    <row r="410" spans="1:9" s="250" customFormat="1" ht="23.25" customHeight="1">
      <c r="A410" s="264"/>
      <c r="B410" s="252" t="s">
        <v>751</v>
      </c>
      <c r="C410" s="603" t="s">
        <v>748</v>
      </c>
      <c r="D410" s="598"/>
      <c r="E410" s="603" t="s">
        <v>749</v>
      </c>
      <c r="F410" s="598"/>
      <c r="G410" s="603" t="s">
        <v>734</v>
      </c>
      <c r="H410" s="598"/>
      <c r="I410" s="273" t="s">
        <v>703</v>
      </c>
    </row>
    <row r="411" spans="1:9" s="250" customFormat="1" ht="18" customHeight="1">
      <c r="A411" s="264"/>
      <c r="B411" s="255" t="s">
        <v>730</v>
      </c>
      <c r="C411" s="606">
        <v>1</v>
      </c>
      <c r="D411" s="607"/>
      <c r="E411" s="606">
        <v>0.8</v>
      </c>
      <c r="F411" s="607"/>
      <c r="G411" s="606">
        <v>1</v>
      </c>
      <c r="H411" s="607"/>
      <c r="I411" s="288">
        <f>C411</f>
        <v>1</v>
      </c>
    </row>
    <row r="412" spans="1:9" s="250" customFormat="1" ht="18" customHeight="1">
      <c r="A412" s="264" t="s">
        <v>709</v>
      </c>
      <c r="B412" s="264"/>
      <c r="C412" s="264"/>
      <c r="D412" s="264"/>
      <c r="E412" s="264"/>
      <c r="F412" s="264"/>
      <c r="G412" s="264"/>
      <c r="H412" s="264"/>
      <c r="I412" s="264"/>
    </row>
    <row r="413" spans="1:9" s="264" customFormat="1" ht="24" customHeight="1">
      <c r="B413" s="252" t="s">
        <v>283</v>
      </c>
      <c r="C413" s="396" t="s">
        <v>741</v>
      </c>
      <c r="D413" s="397" t="s">
        <v>232</v>
      </c>
      <c r="E413" s="397" t="s">
        <v>235</v>
      </c>
      <c r="F413" s="397" t="s">
        <v>275</v>
      </c>
      <c r="G413" s="405" t="s">
        <v>755</v>
      </c>
      <c r="H413" s="398" t="s">
        <v>226</v>
      </c>
      <c r="I413" s="273" t="s">
        <v>703</v>
      </c>
    </row>
    <row r="414" spans="1:9" s="264" customFormat="1" ht="18" customHeight="1">
      <c r="B414" s="255" t="s">
        <v>727</v>
      </c>
      <c r="C414" s="403">
        <f>C401*$H$414</f>
        <v>0.53076923076923077</v>
      </c>
      <c r="D414" s="403">
        <f t="shared" ref="D414:G414" si="27">D401*$H$414</f>
        <v>2.6538461538461537</v>
      </c>
      <c r="E414" s="403">
        <f t="shared" si="27"/>
        <v>4.7769230769230777</v>
      </c>
      <c r="F414" s="403">
        <f t="shared" si="27"/>
        <v>0.88461538461538469</v>
      </c>
      <c r="G414" s="403">
        <f t="shared" si="27"/>
        <v>8.8461538461538467</v>
      </c>
      <c r="H414" s="402">
        <f>(1/(H404*8))*I407*I411</f>
        <v>17.692307692307693</v>
      </c>
      <c r="I414" s="288"/>
    </row>
    <row r="415" spans="1:9" s="250" customFormat="1" ht="18" customHeight="1">
      <c r="A415" s="279"/>
      <c r="B415" s="251"/>
    </row>
    <row r="416" spans="1:9" s="264" customFormat="1" ht="18" customHeight="1">
      <c r="A416" s="249" t="s">
        <v>752</v>
      </c>
    </row>
    <row r="417" spans="1:9" s="264" customFormat="1" ht="18" customHeight="1">
      <c r="A417" s="249" t="s">
        <v>279</v>
      </c>
    </row>
    <row r="418" spans="1:9" s="264" customFormat="1" ht="18" customHeight="1">
      <c r="A418" s="264" t="s">
        <v>740</v>
      </c>
    </row>
    <row r="419" spans="1:9" s="264" customFormat="1" ht="18" customHeight="1">
      <c r="A419" s="264" t="s">
        <v>606</v>
      </c>
    </row>
    <row r="420" spans="1:9" s="264" customFormat="1" ht="18" customHeight="1"/>
    <row r="421" spans="1:9" s="264" customFormat="1" ht="24">
      <c r="B421" s="252" t="s">
        <v>230</v>
      </c>
      <c r="C421" s="272" t="s">
        <v>741</v>
      </c>
      <c r="D421" s="272" t="s">
        <v>232</v>
      </c>
      <c r="E421" s="272" t="s">
        <v>234</v>
      </c>
      <c r="F421" s="272" t="s">
        <v>235</v>
      </c>
      <c r="G421" s="273" t="s">
        <v>275</v>
      </c>
      <c r="H421" s="404" t="s">
        <v>755</v>
      </c>
      <c r="I421" s="273" t="s">
        <v>226</v>
      </c>
    </row>
    <row r="422" spans="1:9" s="264" customFormat="1" ht="18" customHeight="1">
      <c r="B422" s="258" t="s">
        <v>366</v>
      </c>
      <c r="C422" s="400">
        <v>0.02</v>
      </c>
      <c r="D422" s="400">
        <v>0.12</v>
      </c>
      <c r="E422" s="400">
        <v>0.4</v>
      </c>
      <c r="F422" s="400">
        <v>0.11</v>
      </c>
      <c r="G422" s="401">
        <v>0.1</v>
      </c>
      <c r="H422" s="401">
        <v>0.25</v>
      </c>
      <c r="I422" s="401">
        <f>SUM(C422:H422)</f>
        <v>1</v>
      </c>
    </row>
    <row r="423" spans="1:9" s="264" customFormat="1" ht="18" customHeight="1">
      <c r="A423" s="264" t="s">
        <v>353</v>
      </c>
    </row>
    <row r="424" spans="1:9" s="264" customFormat="1" ht="18" customHeight="1">
      <c r="B424" s="252" t="s">
        <v>729</v>
      </c>
      <c r="C424" s="601" t="s">
        <v>731</v>
      </c>
      <c r="D424" s="602"/>
      <c r="E424" s="603" t="s">
        <v>732</v>
      </c>
      <c r="F424" s="598"/>
      <c r="G424" s="603" t="s">
        <v>733</v>
      </c>
      <c r="H424" s="598"/>
      <c r="I424" s="273" t="s">
        <v>734</v>
      </c>
    </row>
    <row r="425" spans="1:9" s="264" customFormat="1" ht="18" customHeight="1">
      <c r="B425" s="258" t="s">
        <v>754</v>
      </c>
      <c r="C425" s="604">
        <v>1.0699999999999999E-2</v>
      </c>
      <c r="D425" s="605"/>
      <c r="E425" s="604">
        <v>3.73E-2</v>
      </c>
      <c r="F425" s="605"/>
      <c r="G425" s="604">
        <v>0.17399999999999999</v>
      </c>
      <c r="H425" s="605"/>
      <c r="I425" s="407">
        <f>C425</f>
        <v>1.0699999999999999E-2</v>
      </c>
    </row>
    <row r="426" spans="1:9" s="264" customFormat="1" ht="18" customHeight="1">
      <c r="A426" s="264" t="s">
        <v>358</v>
      </c>
      <c r="B426" s="372"/>
      <c r="C426" s="389"/>
      <c r="D426" s="390"/>
      <c r="E426" s="389"/>
      <c r="F426" s="390"/>
      <c r="G426" s="389"/>
      <c r="H426" s="390"/>
      <c r="I426" s="391"/>
    </row>
    <row r="427" spans="1:9" s="264" customFormat="1" ht="18" customHeight="1">
      <c r="B427" s="597" t="s">
        <v>283</v>
      </c>
      <c r="C427" s="598"/>
      <c r="D427" s="272" t="s">
        <v>207</v>
      </c>
      <c r="E427" s="272" t="s">
        <v>335</v>
      </c>
      <c r="F427" s="272" t="s">
        <v>208</v>
      </c>
      <c r="G427" s="272" t="s">
        <v>337</v>
      </c>
      <c r="H427" s="272" t="s">
        <v>209</v>
      </c>
      <c r="I427" s="273" t="s">
        <v>750</v>
      </c>
    </row>
    <row r="428" spans="1:9" s="264" customFormat="1" ht="18" customHeight="1">
      <c r="B428" s="599" t="s">
        <v>290</v>
      </c>
      <c r="C428" s="600"/>
      <c r="D428" s="287">
        <v>0.3</v>
      </c>
      <c r="E428" s="287">
        <v>0.6</v>
      </c>
      <c r="F428" s="287">
        <v>1</v>
      </c>
      <c r="G428" s="287">
        <v>1.5</v>
      </c>
      <c r="H428" s="287">
        <v>6</v>
      </c>
      <c r="I428" s="288">
        <f>G428</f>
        <v>1.5</v>
      </c>
    </row>
    <row r="429" spans="1:9" s="264" customFormat="1" ht="18" customHeight="1">
      <c r="A429" s="264" t="s">
        <v>709</v>
      </c>
    </row>
    <row r="430" spans="1:9" s="264" customFormat="1" ht="24">
      <c r="B430" s="252" t="s">
        <v>283</v>
      </c>
      <c r="C430" s="272" t="s">
        <v>741</v>
      </c>
      <c r="D430" s="272" t="s">
        <v>232</v>
      </c>
      <c r="E430" s="272" t="s">
        <v>234</v>
      </c>
      <c r="F430" s="272" t="s">
        <v>235</v>
      </c>
      <c r="G430" s="271" t="s">
        <v>275</v>
      </c>
      <c r="H430" s="271" t="s">
        <v>755</v>
      </c>
      <c r="I430" s="273" t="s">
        <v>226</v>
      </c>
    </row>
    <row r="431" spans="1:9" s="264" customFormat="1" ht="18" customHeight="1">
      <c r="B431" s="255" t="s">
        <v>756</v>
      </c>
      <c r="C431" s="274">
        <f>$I$431*C422</f>
        <v>0.35039999999999999</v>
      </c>
      <c r="D431" s="274">
        <f>$I$431*D422</f>
        <v>2.1023999999999998</v>
      </c>
      <c r="E431" s="274"/>
      <c r="F431" s="274"/>
      <c r="G431" s="274"/>
      <c r="H431" s="408"/>
      <c r="I431" s="595">
        <f>ROUNDDOWN((1/(I425*8))*I428,2)</f>
        <v>17.52</v>
      </c>
    </row>
    <row r="432" spans="1:9" s="264" customFormat="1" ht="18" customHeight="1">
      <c r="A432" s="279"/>
      <c r="B432" s="255" t="s">
        <v>757</v>
      </c>
      <c r="C432" s="274"/>
      <c r="D432" s="274"/>
      <c r="E432" s="274">
        <f>$I$431*E422</f>
        <v>7.008</v>
      </c>
      <c r="F432" s="274">
        <f t="shared" ref="F432:H432" si="28">$I$431*F422</f>
        <v>1.9272</v>
      </c>
      <c r="G432" s="274">
        <f t="shared" si="28"/>
        <v>1.752</v>
      </c>
      <c r="H432" s="274">
        <f t="shared" si="28"/>
        <v>4.38</v>
      </c>
      <c r="I432" s="596"/>
    </row>
    <row r="433" spans="1:9" s="264" customFormat="1" ht="18" customHeight="1">
      <c r="A433" s="279"/>
      <c r="B433" s="251"/>
    </row>
    <row r="434" spans="1:9" s="367" customFormat="1" ht="18" customHeight="1">
      <c r="A434" s="249" t="s">
        <v>767</v>
      </c>
      <c r="B434" s="251"/>
    </row>
    <row r="435" spans="1:9" s="367" customFormat="1" ht="18" customHeight="1">
      <c r="A435" s="249" t="s">
        <v>279</v>
      </c>
    </row>
    <row r="436" spans="1:9" s="367" customFormat="1" ht="18" customHeight="1">
      <c r="A436" s="367" t="s">
        <v>740</v>
      </c>
    </row>
    <row r="437" spans="1:9" s="367" customFormat="1" ht="18" customHeight="1">
      <c r="A437" s="367" t="s">
        <v>606</v>
      </c>
    </row>
    <row r="438" spans="1:9" s="367" customFormat="1" ht="18" customHeight="1"/>
    <row r="439" spans="1:9" s="367" customFormat="1" ht="18" customHeight="1">
      <c r="A439" s="367" t="s">
        <v>353</v>
      </c>
    </row>
    <row r="440" spans="1:9" s="367" customFormat="1" ht="18" customHeight="1">
      <c r="B440" s="374" t="s">
        <v>729</v>
      </c>
      <c r="C440" s="392" t="s">
        <v>743</v>
      </c>
      <c r="D440" s="392" t="s">
        <v>731</v>
      </c>
      <c r="E440" s="362" t="s">
        <v>733</v>
      </c>
      <c r="F440" s="362" t="s">
        <v>744</v>
      </c>
      <c r="G440" s="362" t="s">
        <v>734</v>
      </c>
      <c r="H440" s="629" t="s">
        <v>355</v>
      </c>
      <c r="I440" s="603"/>
    </row>
    <row r="441" spans="1:9" s="367" customFormat="1" ht="18" customHeight="1">
      <c r="B441" s="376" t="s">
        <v>754</v>
      </c>
      <c r="C441" s="393">
        <v>1.0699999999999999E-2</v>
      </c>
      <c r="D441" s="393">
        <v>1.9099999999999999E-2</v>
      </c>
      <c r="E441" s="393">
        <v>9.98E-2</v>
      </c>
      <c r="F441" s="393">
        <v>0.88600000000000001</v>
      </c>
      <c r="G441" s="393">
        <f>D441</f>
        <v>1.9099999999999999E-2</v>
      </c>
      <c r="H441" s="641"/>
      <c r="I441" s="642"/>
    </row>
    <row r="442" spans="1:9" s="367" customFormat="1" ht="18" customHeight="1">
      <c r="A442" s="367" t="s">
        <v>358</v>
      </c>
      <c r="B442" s="372"/>
      <c r="C442" s="389"/>
      <c r="D442" s="390"/>
      <c r="E442" s="389"/>
      <c r="F442" s="390"/>
      <c r="G442" s="389"/>
      <c r="H442" s="390"/>
      <c r="I442" s="391"/>
    </row>
    <row r="443" spans="1:9" s="367" customFormat="1" ht="18" customHeight="1">
      <c r="B443" s="597" t="s">
        <v>283</v>
      </c>
      <c r="C443" s="598"/>
      <c r="D443" s="362" t="s">
        <v>207</v>
      </c>
      <c r="E443" s="362" t="s">
        <v>335</v>
      </c>
      <c r="F443" s="362" t="s">
        <v>208</v>
      </c>
      <c r="G443" s="362" t="s">
        <v>337</v>
      </c>
      <c r="H443" s="362" t="s">
        <v>209</v>
      </c>
      <c r="I443" s="363" t="s">
        <v>750</v>
      </c>
    </row>
    <row r="444" spans="1:9" s="367" customFormat="1" ht="18" customHeight="1">
      <c r="B444" s="599" t="s">
        <v>290</v>
      </c>
      <c r="C444" s="600"/>
      <c r="D444" s="411">
        <v>0.71</v>
      </c>
      <c r="E444" s="411">
        <v>0.78</v>
      </c>
      <c r="F444" s="412">
        <v>1</v>
      </c>
      <c r="G444" s="411">
        <v>1.06</v>
      </c>
      <c r="H444" s="411">
        <v>1.1599999999999999</v>
      </c>
      <c r="I444" s="388">
        <f>G444</f>
        <v>1.06</v>
      </c>
    </row>
    <row r="445" spans="1:9" s="367" customFormat="1" ht="18" customHeight="1">
      <c r="A445" s="367" t="s">
        <v>768</v>
      </c>
      <c r="B445" s="368"/>
      <c r="C445" s="368"/>
      <c r="D445" s="369"/>
      <c r="E445" s="369"/>
      <c r="F445" s="369"/>
      <c r="G445" s="369"/>
      <c r="H445" s="369"/>
      <c r="I445" s="369"/>
    </row>
    <row r="446" spans="1:9" s="367" customFormat="1" ht="18" customHeight="1">
      <c r="B446" s="379" t="s">
        <v>769</v>
      </c>
      <c r="C446" s="368"/>
      <c r="D446" s="369"/>
      <c r="E446" s="369"/>
      <c r="F446" s="369"/>
      <c r="G446" s="369"/>
      <c r="H446" s="369"/>
      <c r="I446" s="369"/>
    </row>
    <row r="447" spans="1:9" s="367" customFormat="1" ht="18" customHeight="1">
      <c r="B447" s="378" t="str">
        <f>"  = 1 ÷ ( "&amp;G441&amp;" × 8 ) × "&amp;I444&amp;" ="</f>
        <v xml:space="preserve">  = 1 ÷ ( 0.0191 × 8 ) × 1.06 =</v>
      </c>
      <c r="C447" s="368"/>
      <c r="D447" s="409">
        <f>1/(G441*8)*I444</f>
        <v>6.9371727748691105</v>
      </c>
      <c r="E447" s="369"/>
      <c r="F447" s="369"/>
      <c r="G447" s="369"/>
      <c r="H447" s="369"/>
      <c r="I447" s="369"/>
    </row>
    <row r="448" spans="1:9" s="367" customFormat="1" ht="18" customHeight="1">
      <c r="B448" s="368"/>
      <c r="C448" s="368"/>
      <c r="D448" s="369"/>
      <c r="E448" s="369"/>
      <c r="F448" s="369"/>
      <c r="G448" s="369"/>
      <c r="H448" s="369"/>
      <c r="I448" s="369"/>
    </row>
    <row r="449" spans="1:9" s="367" customFormat="1" ht="18" customHeight="1">
      <c r="A449" s="367" t="s">
        <v>709</v>
      </c>
    </row>
    <row r="450" spans="1:9" s="367" customFormat="1" ht="24.75" customHeight="1">
      <c r="B450" s="374" t="s">
        <v>283</v>
      </c>
      <c r="C450" s="362" t="s">
        <v>232</v>
      </c>
      <c r="D450" s="362" t="s">
        <v>235</v>
      </c>
      <c r="E450" s="362" t="s">
        <v>275</v>
      </c>
      <c r="F450" s="271" t="s">
        <v>755</v>
      </c>
      <c r="G450" s="271" t="s">
        <v>226</v>
      </c>
      <c r="H450" s="406" t="s">
        <v>355</v>
      </c>
      <c r="I450" s="368"/>
    </row>
    <row r="451" spans="1:9" s="367" customFormat="1" ht="18" customHeight="1">
      <c r="B451" s="375" t="s">
        <v>756</v>
      </c>
      <c r="C451" s="410">
        <f>D447*C453</f>
        <v>1.3874345549738223</v>
      </c>
      <c r="D451" s="410">
        <v>0</v>
      </c>
      <c r="E451" s="410">
        <v>0</v>
      </c>
      <c r="F451" s="410">
        <v>0</v>
      </c>
      <c r="G451" s="410">
        <f>C451+D451+E451+F451</f>
        <v>1.3874345549738223</v>
      </c>
      <c r="H451" s="364"/>
      <c r="I451" s="643"/>
    </row>
    <row r="452" spans="1:9" s="367" customFormat="1" ht="18" customHeight="1">
      <c r="A452" s="366"/>
      <c r="B452" s="375" t="s">
        <v>757</v>
      </c>
      <c r="C452" s="410"/>
      <c r="D452" s="410">
        <f>$D$447*D453</f>
        <v>1.7342931937172776</v>
      </c>
      <c r="E452" s="410">
        <f t="shared" ref="E452:F452" si="29">$D$447*E453</f>
        <v>0.34685863874345557</v>
      </c>
      <c r="F452" s="410">
        <f t="shared" si="29"/>
        <v>3.4685863874345553</v>
      </c>
      <c r="G452" s="410">
        <f>C452+D452+E452+F452</f>
        <v>5.5497382198952891</v>
      </c>
      <c r="H452" s="364"/>
      <c r="I452" s="643"/>
    </row>
    <row r="453" spans="1:9" s="367" customFormat="1" ht="18" customHeight="1">
      <c r="A453" s="366"/>
      <c r="B453" s="376" t="s">
        <v>770</v>
      </c>
      <c r="C453" s="413">
        <v>0.2</v>
      </c>
      <c r="D453" s="413">
        <v>0.25</v>
      </c>
      <c r="E453" s="413">
        <v>0.05</v>
      </c>
      <c r="F453" s="413">
        <v>0.5</v>
      </c>
      <c r="G453" s="413">
        <f>C453+D453+E453+F453</f>
        <v>1</v>
      </c>
      <c r="H453" s="401"/>
      <c r="I453" s="643"/>
    </row>
    <row r="454" spans="1:9" s="367" customFormat="1" ht="18" customHeight="1">
      <c r="A454" s="366"/>
      <c r="B454" s="251"/>
    </row>
    <row r="455" spans="1:9" s="250" customFormat="1" ht="18" customHeight="1">
      <c r="A455" s="249" t="s">
        <v>758</v>
      </c>
      <c r="B455" s="264"/>
      <c r="C455" s="264"/>
      <c r="D455" s="264"/>
      <c r="E455" s="264"/>
      <c r="F455" s="264"/>
      <c r="G455" s="264"/>
      <c r="H455" s="264"/>
      <c r="I455" s="264"/>
    </row>
    <row r="456" spans="1:9" s="250" customFormat="1" ht="18" customHeight="1">
      <c r="A456" s="249" t="s">
        <v>313</v>
      </c>
      <c r="B456" s="264"/>
      <c r="C456" s="264"/>
      <c r="D456" s="264"/>
      <c r="E456" s="264"/>
      <c r="F456" s="264"/>
      <c r="G456" s="264"/>
      <c r="H456" s="264"/>
      <c r="I456" s="264"/>
    </row>
    <row r="457" spans="1:9" s="250" customFormat="1" ht="21" customHeight="1">
      <c r="A457" s="264" t="s">
        <v>559</v>
      </c>
      <c r="B457" s="264"/>
      <c r="C457" s="264"/>
      <c r="D457" s="264"/>
      <c r="E457" s="264"/>
      <c r="F457" s="264"/>
      <c r="G457" s="264"/>
      <c r="H457" s="264"/>
      <c r="I457" s="264"/>
    </row>
    <row r="458" spans="1:9" s="250" customFormat="1" ht="18" customHeight="1">
      <c r="A458" s="358" t="s">
        <v>684</v>
      </c>
      <c r="B458" s="264"/>
      <c r="C458" s="264"/>
      <c r="D458" s="264"/>
      <c r="E458" s="264"/>
      <c r="F458" s="264"/>
      <c r="G458" s="264"/>
      <c r="H458" s="264"/>
      <c r="I458" s="264"/>
    </row>
    <row r="459" spans="1:9" s="250" customFormat="1" ht="18" customHeight="1">
      <c r="A459" s="264" t="s">
        <v>314</v>
      </c>
      <c r="B459" s="264"/>
      <c r="C459" s="264"/>
      <c r="D459" s="264"/>
      <c r="E459" s="264"/>
      <c r="F459" s="264"/>
      <c r="G459" s="264"/>
      <c r="H459" s="264"/>
      <c r="I459" s="264"/>
    </row>
    <row r="460" spans="1:9" s="250" customFormat="1" ht="23.25" customHeight="1">
      <c r="A460" s="280" t="s">
        <v>496</v>
      </c>
      <c r="B460" s="281">
        <v>3</v>
      </c>
      <c r="C460" s="264">
        <f>'9. GIS수량입력'!M443</f>
        <v>0</v>
      </c>
      <c r="D460" s="264"/>
      <c r="E460" s="264"/>
      <c r="F460" s="264"/>
      <c r="G460" s="264"/>
      <c r="H460" s="264"/>
      <c r="I460" s="264"/>
    </row>
    <row r="461" spans="1:9" s="250" customFormat="1" ht="18" customHeight="1">
      <c r="A461" s="264" t="str">
        <f>"○ 초급기능사(지도제작) : (20분/도엽 ÷ 60분/시간)× 16매(1㎢당) ÷ 8시간/일"</f>
        <v>○ 초급기능사(지도제작) : (20분/도엽 ÷ 60분/시간)× 16매(1㎢당) ÷ 8시간/일</v>
      </c>
      <c r="B461" s="264"/>
      <c r="C461" s="264"/>
      <c r="D461" s="264"/>
      <c r="E461" s="264"/>
      <c r="F461" s="264"/>
      <c r="G461" s="264"/>
      <c r="H461" s="264">
        <f>ROUNDDOWN((20/60)*16/8, 2)</f>
        <v>0.66</v>
      </c>
      <c r="I461" s="264" t="s">
        <v>44</v>
      </c>
    </row>
    <row r="462" spans="1:9" s="250" customFormat="1" ht="18" customHeight="1">
      <c r="A462" s="264" t="s">
        <v>604</v>
      </c>
      <c r="B462" s="264"/>
      <c r="C462" s="264"/>
      <c r="D462" s="264"/>
      <c r="E462" s="264"/>
      <c r="F462" s="264"/>
      <c r="G462" s="264"/>
      <c r="H462" s="264"/>
      <c r="I462" s="264"/>
    </row>
    <row r="463" spans="1:9" s="250" customFormat="1" ht="18" customHeight="1">
      <c r="A463" s="249" t="s">
        <v>315</v>
      </c>
      <c r="B463" s="264"/>
      <c r="C463" s="264"/>
      <c r="D463" s="264"/>
      <c r="E463" s="264"/>
      <c r="F463" s="264"/>
      <c r="G463" s="264"/>
      <c r="H463" s="264"/>
      <c r="I463" s="264"/>
    </row>
    <row r="464" spans="1:9" s="250" customFormat="1" ht="18" customHeight="1">
      <c r="A464" s="264" t="s">
        <v>304</v>
      </c>
      <c r="B464" s="264"/>
      <c r="C464" s="264"/>
      <c r="D464" s="264"/>
      <c r="E464" s="264"/>
      <c r="F464" s="264"/>
      <c r="G464" s="264"/>
      <c r="H464" s="264"/>
      <c r="I464" s="264"/>
    </row>
    <row r="465" spans="1:9" s="250" customFormat="1" ht="24" customHeight="1">
      <c r="A465" s="264" t="str">
        <f>"○ HP 전용지(4도엽 x 4매): 16매 ÷ 55매/롤 ×"&amp;B460&amp;"종"</f>
        <v>○ HP 전용지(4도엽 x 4매): 16매 ÷ 55매/롤 ×3종</v>
      </c>
      <c r="B465" s="264"/>
      <c r="C465" s="264"/>
      <c r="D465" s="264"/>
      <c r="E465" s="264"/>
      <c r="F465" s="264"/>
      <c r="G465" s="264"/>
      <c r="H465" s="264">
        <f>ROUNDDOWN(16/55,2)</f>
        <v>0.28999999999999998</v>
      </c>
      <c r="I465" s="264" t="s">
        <v>254</v>
      </c>
    </row>
    <row r="466" spans="1:9" s="250" customFormat="1" ht="18" customHeight="1">
      <c r="A466" s="264" t="str">
        <f>"○ 플로터용 잉크(도엽당 1㎖소요) : 16(4도엽 x 4매) × 1㎖/도엽 ÷ 1,600㎖"</f>
        <v>○ 플로터용 잉크(도엽당 1㎖소요) : 16(4도엽 x 4매) × 1㎖/도엽 ÷ 1,600㎖</v>
      </c>
      <c r="B466" s="264"/>
      <c r="C466" s="264"/>
      <c r="D466" s="264"/>
      <c r="E466" s="264"/>
      <c r="F466" s="264"/>
      <c r="G466" s="264"/>
      <c r="H466" s="264">
        <f>ROUNDDOWN(16/1600,2)</f>
        <v>0.01</v>
      </c>
      <c r="I466" s="264" t="s">
        <v>759</v>
      </c>
    </row>
    <row r="467" spans="1:9" s="250" customFormat="1" ht="18" customHeight="1">
      <c r="A467" s="264" t="s">
        <v>602</v>
      </c>
      <c r="B467" s="264"/>
      <c r="C467" s="264"/>
      <c r="D467" s="264"/>
      <c r="E467" s="264"/>
      <c r="F467" s="264"/>
      <c r="G467" s="264"/>
      <c r="H467" s="264"/>
      <c r="I467" s="264"/>
    </row>
    <row r="468" spans="1:9" s="250" customFormat="1" ht="18" customHeight="1">
      <c r="A468" s="264" t="s">
        <v>316</v>
      </c>
      <c r="B468" s="264"/>
      <c r="C468" s="264"/>
      <c r="D468" s="264"/>
      <c r="E468" s="264"/>
      <c r="F468" s="264"/>
      <c r="G468" s="264"/>
      <c r="H468" s="251">
        <f>'8. GIS기초자료'!D26</f>
        <v>24000</v>
      </c>
      <c r="I468" s="264" t="s">
        <v>317</v>
      </c>
    </row>
    <row r="469" spans="1:9" s="250" customFormat="1" ht="18" customHeight="1">
      <c r="A469" s="264" t="s">
        <v>318</v>
      </c>
      <c r="B469" s="264"/>
      <c r="C469" s="264"/>
      <c r="D469" s="264"/>
      <c r="E469" s="264"/>
      <c r="F469" s="264"/>
      <c r="G469" s="264"/>
      <c r="H469" s="251">
        <f>'8. GIS기초자료'!D24+'8. GIS기초자료'!D25</f>
        <v>143000</v>
      </c>
      <c r="I469" s="264" t="s">
        <v>319</v>
      </c>
    </row>
    <row r="470" spans="1:9" s="250" customFormat="1" ht="18" hidden="1" customHeight="1">
      <c r="A470" s="279"/>
      <c r="B470" s="251"/>
      <c r="C470" s="264"/>
      <c r="D470" s="264"/>
      <c r="E470" s="264"/>
      <c r="F470" s="264"/>
      <c r="G470" s="264"/>
      <c r="H470" s="264"/>
      <c r="I470" s="264"/>
    </row>
    <row r="471" spans="1:9" s="250" customFormat="1" ht="18" hidden="1" customHeight="1">
      <c r="A471" s="249" t="s">
        <v>682</v>
      </c>
    </row>
    <row r="472" spans="1:9" s="250" customFormat="1" ht="21" hidden="1" customHeight="1">
      <c r="A472" s="250" t="s">
        <v>531</v>
      </c>
    </row>
    <row r="473" spans="1:9" s="250" customFormat="1" ht="18" hidden="1" customHeight="1">
      <c r="B473" s="252" t="s">
        <v>231</v>
      </c>
      <c r="C473" s="253" t="s">
        <v>532</v>
      </c>
      <c r="D473" s="254" t="s">
        <v>356</v>
      </c>
    </row>
    <row r="474" spans="1:9" s="250" customFormat="1" ht="18" hidden="1" customHeight="1">
      <c r="B474" s="258" t="s">
        <v>1</v>
      </c>
      <c r="C474" s="295">
        <v>3500</v>
      </c>
      <c r="D474" s="270"/>
    </row>
    <row r="475" spans="1:9" s="250" customFormat="1" ht="18" hidden="1" customHeight="1">
      <c r="A475" s="296" t="s">
        <v>551</v>
      </c>
    </row>
    <row r="476" spans="1:9" s="250" customFormat="1" ht="18" hidden="1" customHeight="1">
      <c r="A476" s="250" t="s">
        <v>537</v>
      </c>
    </row>
    <row r="477" spans="1:9" s="250" customFormat="1" ht="18" hidden="1" customHeight="1">
      <c r="B477" s="252" t="s">
        <v>231</v>
      </c>
      <c r="C477" s="253" t="s">
        <v>533</v>
      </c>
      <c r="D477" s="253" t="s">
        <v>534</v>
      </c>
      <c r="E477" s="253" t="s">
        <v>535</v>
      </c>
      <c r="F477" s="254" t="s">
        <v>356</v>
      </c>
    </row>
    <row r="478" spans="1:9" s="250" customFormat="1" ht="18" hidden="1" customHeight="1">
      <c r="B478" s="258" t="s">
        <v>536</v>
      </c>
      <c r="C478" s="295">
        <v>11000</v>
      </c>
      <c r="D478" s="295">
        <v>18000</v>
      </c>
      <c r="E478" s="295">
        <v>48000</v>
      </c>
      <c r="F478" s="270"/>
    </row>
    <row r="479" spans="1:9" s="250" customFormat="1" ht="18" hidden="1" customHeight="1"/>
    <row r="480" spans="1:9" s="250" customFormat="1" ht="18" hidden="1" customHeight="1">
      <c r="A480" s="249" t="s">
        <v>538</v>
      </c>
    </row>
  </sheetData>
  <dataConsolidate/>
  <mergeCells count="152">
    <mergeCell ref="B443:C443"/>
    <mergeCell ref="B444:C444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98:I198"/>
    <mergeCell ref="H199:I199"/>
    <mergeCell ref="H200:I200"/>
    <mergeCell ref="H201:I201"/>
    <mergeCell ref="H202:I202"/>
    <mergeCell ref="F347:I347"/>
    <mergeCell ref="G391:H391"/>
    <mergeCell ref="G410:H410"/>
    <mergeCell ref="B269:C269"/>
    <mergeCell ref="B267:C267"/>
    <mergeCell ref="B268:C268"/>
    <mergeCell ref="H203:I203"/>
    <mergeCell ref="H204:I204"/>
    <mergeCell ref="H440:I440"/>
    <mergeCell ref="H441:I441"/>
    <mergeCell ref="I451:I453"/>
    <mergeCell ref="H170:I170"/>
    <mergeCell ref="H113:I113"/>
    <mergeCell ref="H114:I114"/>
    <mergeCell ref="H115:I115"/>
    <mergeCell ref="H116:I116"/>
    <mergeCell ref="H243:I243"/>
    <mergeCell ref="F286:I286"/>
    <mergeCell ref="F287:I288"/>
    <mergeCell ref="H244:I244"/>
    <mergeCell ref="H245:I245"/>
    <mergeCell ref="H246:I246"/>
    <mergeCell ref="H247:I247"/>
    <mergeCell ref="H248:I248"/>
    <mergeCell ref="H120:I120"/>
    <mergeCell ref="H121:I121"/>
    <mergeCell ref="H122:I122"/>
    <mergeCell ref="A1:I1"/>
    <mergeCell ref="C15:C16"/>
    <mergeCell ref="E15:E16"/>
    <mergeCell ref="F15:F16"/>
    <mergeCell ref="H26:I26"/>
    <mergeCell ref="B15:B16"/>
    <mergeCell ref="G15:I16"/>
    <mergeCell ref="H118:I118"/>
    <mergeCell ref="H119:I119"/>
    <mergeCell ref="H117:I117"/>
    <mergeCell ref="H28:I28"/>
    <mergeCell ref="H29:I30"/>
    <mergeCell ref="H78:I78"/>
    <mergeCell ref="H85:I85"/>
    <mergeCell ref="H77:I77"/>
    <mergeCell ref="H27:I27"/>
    <mergeCell ref="H79:I79"/>
    <mergeCell ref="H80:I80"/>
    <mergeCell ref="H84:I84"/>
    <mergeCell ref="H83:I83"/>
    <mergeCell ref="H82:I82"/>
    <mergeCell ref="H81:I81"/>
    <mergeCell ref="H86:I86"/>
    <mergeCell ref="H205:I205"/>
    <mergeCell ref="H206:I206"/>
    <mergeCell ref="H207:I207"/>
    <mergeCell ref="H239:I239"/>
    <mergeCell ref="H240:I240"/>
    <mergeCell ref="H241:I241"/>
    <mergeCell ref="H242:I242"/>
    <mergeCell ref="B311:C311"/>
    <mergeCell ref="D311:E311"/>
    <mergeCell ref="F311:G311"/>
    <mergeCell ref="H311:I311"/>
    <mergeCell ref="B310:C310"/>
    <mergeCell ref="D308:E308"/>
    <mergeCell ref="F308:G308"/>
    <mergeCell ref="H308:I308"/>
    <mergeCell ref="H309:I309"/>
    <mergeCell ref="H310:I310"/>
    <mergeCell ref="F310:G310"/>
    <mergeCell ref="F309:G309"/>
    <mergeCell ref="D309:E309"/>
    <mergeCell ref="D310:E310"/>
    <mergeCell ref="B308:C308"/>
    <mergeCell ref="B309:C309"/>
    <mergeCell ref="B370:C370"/>
    <mergeCell ref="D370:E370"/>
    <mergeCell ref="F370:G370"/>
    <mergeCell ref="H370:I370"/>
    <mergeCell ref="B371:C371"/>
    <mergeCell ref="D371:E371"/>
    <mergeCell ref="F371:G371"/>
    <mergeCell ref="H371:I371"/>
    <mergeCell ref="B328:C328"/>
    <mergeCell ref="B329:C329"/>
    <mergeCell ref="B330:C330"/>
    <mergeCell ref="F348:I349"/>
    <mergeCell ref="B369:C369"/>
    <mergeCell ref="D369:E369"/>
    <mergeCell ref="F369:G369"/>
    <mergeCell ref="H369:I369"/>
    <mergeCell ref="C381:D381"/>
    <mergeCell ref="E381:F381"/>
    <mergeCell ref="G381:H381"/>
    <mergeCell ref="G382:H382"/>
    <mergeCell ref="E382:F382"/>
    <mergeCell ref="C382:D382"/>
    <mergeCell ref="B372:C372"/>
    <mergeCell ref="D372:E372"/>
    <mergeCell ref="F372:G372"/>
    <mergeCell ref="H372:I372"/>
    <mergeCell ref="C380:D380"/>
    <mergeCell ref="E380:F380"/>
    <mergeCell ref="G380:H380"/>
    <mergeCell ref="B387:C387"/>
    <mergeCell ref="B388:C388"/>
    <mergeCell ref="B389:C389"/>
    <mergeCell ref="C391:D391"/>
    <mergeCell ref="E391:F391"/>
    <mergeCell ref="C384:D384"/>
    <mergeCell ref="E384:F384"/>
    <mergeCell ref="G384:H384"/>
    <mergeCell ref="C385:D385"/>
    <mergeCell ref="E385:F385"/>
    <mergeCell ref="G385:H385"/>
    <mergeCell ref="C411:D411"/>
    <mergeCell ref="E411:F411"/>
    <mergeCell ref="G411:H411"/>
    <mergeCell ref="B406:C406"/>
    <mergeCell ref="B407:C407"/>
    <mergeCell ref="B408:C408"/>
    <mergeCell ref="C410:D410"/>
    <mergeCell ref="E410:F410"/>
    <mergeCell ref="C392:D392"/>
    <mergeCell ref="E392:F392"/>
    <mergeCell ref="G392:H392"/>
    <mergeCell ref="C393:D393"/>
    <mergeCell ref="E393:F393"/>
    <mergeCell ref="G393:H393"/>
    <mergeCell ref="I431:I432"/>
    <mergeCell ref="B427:C427"/>
    <mergeCell ref="B428:C428"/>
    <mergeCell ref="C424:D424"/>
    <mergeCell ref="E424:F424"/>
    <mergeCell ref="G424:H424"/>
    <mergeCell ref="G425:H425"/>
    <mergeCell ref="E425:F425"/>
    <mergeCell ref="C425:D425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 alignWithMargins="0"/>
  <rowBreaks count="12" manualBreakCount="12">
    <brk id="34" max="8" man="1"/>
    <brk id="51" max="8" man="1"/>
    <brk id="135" max="8" man="1"/>
    <brk id="172" max="8" man="1"/>
    <brk id="210" max="8" man="1"/>
    <brk id="251" max="8" man="1"/>
    <brk id="312" max="8" man="1"/>
    <brk id="373" max="8" man="1"/>
    <brk id="394" max="8" man="1"/>
    <brk id="415" max="8" man="1"/>
    <brk id="433" max="8" man="1"/>
    <brk id="45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16</vt:i4>
      </vt:variant>
    </vt:vector>
  </HeadingPairs>
  <TitlesOfParts>
    <vt:vector size="29" baseType="lpstr">
      <vt:lpstr>일위목록</vt:lpstr>
      <vt:lpstr>일위대가</vt:lpstr>
      <vt:lpstr>일위대가2</vt:lpstr>
      <vt:lpstr>중기기초</vt:lpstr>
      <vt:lpstr>1. 갑지</vt:lpstr>
      <vt:lpstr>2. 총괄표</vt:lpstr>
      <vt:lpstr>3. 설계내역</vt:lpstr>
      <vt:lpstr>4. GIS일위대가 </vt:lpstr>
      <vt:lpstr>5. GIS산출근거</vt:lpstr>
      <vt:lpstr>6. 기계경비</vt:lpstr>
      <vt:lpstr>7. 엔지니어링 손해배상공제료</vt:lpstr>
      <vt:lpstr>8. GIS기초자료</vt:lpstr>
      <vt:lpstr>9. GIS수량입력</vt:lpstr>
      <vt:lpstr>'2. 총괄표'!Print_Area</vt:lpstr>
      <vt:lpstr>'3. 설계내역'!Print_Area</vt:lpstr>
      <vt:lpstr>'4. GIS일위대가 '!Print_Area</vt:lpstr>
      <vt:lpstr>'5. GIS산출근거'!Print_Area</vt:lpstr>
      <vt:lpstr>'8. GIS기초자료'!Print_Area</vt:lpstr>
      <vt:lpstr>'9. GIS수량입력'!Print_Area</vt:lpstr>
      <vt:lpstr>일위대가!Print_Area</vt:lpstr>
      <vt:lpstr>일위대가2!Print_Area</vt:lpstr>
      <vt:lpstr>일위목록!Print_Area</vt:lpstr>
      <vt:lpstr>'3. 설계내역'!Print_Titles</vt:lpstr>
      <vt:lpstr>'4. GIS일위대가 '!Print_Titles</vt:lpstr>
      <vt:lpstr>'5. GIS산출근거'!Print_Titles</vt:lpstr>
      <vt:lpstr>일위대가!Print_Titles</vt:lpstr>
      <vt:lpstr>일위대가2!Print_Titles</vt:lpstr>
      <vt:lpstr>일위목록!Print_Titles</vt:lpstr>
      <vt:lpstr>총괄4급</vt:lpstr>
    </vt:vector>
  </TitlesOfParts>
  <Company>(주)이우티이씨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박종욱</dc:creator>
  <cp:lastModifiedBy>USER</cp:lastModifiedBy>
  <cp:lastPrinted>2026-08-06T02:02:15Z</cp:lastPrinted>
  <dcterms:created xsi:type="dcterms:W3CDTF">2010-03-02T02:57:58Z</dcterms:created>
  <dcterms:modified xsi:type="dcterms:W3CDTF">2026-08-18T01:27:42Z</dcterms:modified>
</cp:coreProperties>
</file>